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80" windowHeight="973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<sst xmlns="http://schemas.openxmlformats.org/spreadsheetml/2006/main" count="649" uniqueCount="348">
  <si>
    <r>
      <t xml:space="preserve">KOSZTORYS OFERTOWY DO PROJEKTU BUDOWLANEGO  : </t>
    </r>
    <r>
      <rPr>
        <b/>
        <sz val="9"/>
        <rFont val="Arial CE"/>
        <family val="0"/>
      </rPr>
      <t xml:space="preserve">„Przebudowa drogi  powiatowej nr 0245 T </t>
    </r>
  </si>
  <si>
    <t xml:space="preserve"> odcinek KURZELÓW - KOMPARZÓW długości ~2,50  km</t>
  </si>
  <si>
    <t>Lp</t>
  </si>
  <si>
    <t xml:space="preserve">POZ. </t>
  </si>
  <si>
    <t>KOD</t>
  </si>
  <si>
    <t>Opis  robót</t>
  </si>
  <si>
    <t>Jedn.</t>
  </si>
  <si>
    <t>Ilość</t>
  </si>
  <si>
    <t xml:space="preserve">Cena </t>
  </si>
  <si>
    <t>Wartość</t>
  </si>
  <si>
    <t>STWiORB</t>
  </si>
  <si>
    <t>CPV</t>
  </si>
  <si>
    <t>miary</t>
  </si>
  <si>
    <t>jedn.</t>
  </si>
  <si>
    <t xml:space="preserve">I. ROBOTY PRZYGOTOWAWCZE </t>
  </si>
  <si>
    <t>1.</t>
  </si>
  <si>
    <t>Roboty pomiarowe  przy  robotach ziemnych</t>
  </si>
  <si>
    <t>km</t>
  </si>
  <si>
    <t>D-01.01.01.01</t>
  </si>
  <si>
    <t>000-8</t>
  </si>
  <si>
    <t>dla  trasy drogi Kurzelów -Komparzów</t>
  </si>
  <si>
    <t>2.</t>
  </si>
  <si>
    <t>Rozebranie nawierzchni zjazdów z kostki brukowej beto-</t>
  </si>
  <si>
    <r>
      <t>m</t>
    </r>
    <r>
      <rPr>
        <vertAlign val="superscript"/>
        <sz val="10"/>
        <rFont val="Arial"/>
        <family val="2"/>
      </rPr>
      <t>2</t>
    </r>
  </si>
  <si>
    <t>D-01.03.02.16</t>
  </si>
  <si>
    <t>nowej gr 8 cm z odzyskiem kostki  do ponownego</t>
  </si>
  <si>
    <t xml:space="preserve">brukowania </t>
  </si>
  <si>
    <t>3.</t>
  </si>
  <si>
    <t>Rozebranie nawierzchni chodnika z kostki brukowej</t>
  </si>
  <si>
    <t>betonowej gr 8 cm z odzyskiem kostki  do ponownego</t>
  </si>
  <si>
    <t>4.</t>
  </si>
  <si>
    <t>Rozebranie obrzeży betonowych 6x20 na podsypce</t>
  </si>
  <si>
    <t>mb</t>
  </si>
  <si>
    <t>D-01.03.02.19</t>
  </si>
  <si>
    <t xml:space="preserve">piaskowej </t>
  </si>
  <si>
    <t>5.</t>
  </si>
  <si>
    <t>Rozebranie krawężników betonowych 15x50 na ławie</t>
  </si>
  <si>
    <t>D-01.03.02.17</t>
  </si>
  <si>
    <t>betonowej z oporem</t>
  </si>
  <si>
    <t>6.</t>
  </si>
  <si>
    <t xml:space="preserve">Rozebranie barierek ochronnych z rur stalowych na </t>
  </si>
  <si>
    <t>D-01.03.02.21</t>
  </si>
  <si>
    <t>moście na rzece Kurzelówka (pięć słupków z dwoma</t>
  </si>
  <si>
    <t xml:space="preserve"> przeciągami) </t>
  </si>
  <si>
    <t>7.</t>
  </si>
  <si>
    <t>Rozebranie części belki podporęczowej z betonu kon-</t>
  </si>
  <si>
    <t>D-01.03.02.27</t>
  </si>
  <si>
    <t xml:space="preserve">strukcyjnego na obiekcie mostowym na rzece </t>
  </si>
  <si>
    <t>Kurzelówka (przez rozkucie)</t>
  </si>
  <si>
    <t>8.</t>
  </si>
  <si>
    <t>Rozbiórka nawierzchni z betonu asfaltowego o gru-</t>
  </si>
  <si>
    <t>D-01.03.02.05a</t>
  </si>
  <si>
    <t xml:space="preserve">bości 10 cm pod wykonanie przykanalików oraz studzie- </t>
  </si>
  <si>
    <t>nek ściekowych usytuowanych przy chodniku - przecię-</t>
  </si>
  <si>
    <t>cie piłą całej grubości nawierzchni z betonu asfaltowego</t>
  </si>
  <si>
    <t>9.</t>
  </si>
  <si>
    <t>Rozebranie nawierzchni (podbudowy) z kruszywa</t>
  </si>
  <si>
    <t>D-01.03.02.04</t>
  </si>
  <si>
    <t>grubość warstwy do 20 cm (pod przykanaliki i studzienki</t>
  </si>
  <si>
    <t>ściekowe) -stniejąca podbudowa drogi powiatowej</t>
  </si>
  <si>
    <t>II. BUDOWA ODWODNIENIA DROGI POWIATOWEJ</t>
  </si>
  <si>
    <t>10.</t>
  </si>
  <si>
    <r>
      <t xml:space="preserve">Wykonanie kanalizacji deszczowej, kanał z rur </t>
    </r>
  </si>
  <si>
    <t>D-03.02.03.01</t>
  </si>
  <si>
    <t>ø 200 mm PE, ułożony na podłożu z piasku stabili-</t>
  </si>
  <si>
    <t xml:space="preserve">zowanym cementem o grubości 20 cm, przykanaliki </t>
  </si>
  <si>
    <t>z rur PE 160 mm, studnie połączeniowe (rewizyjne</t>
  </si>
  <si>
    <t>ø 800 mm), studzienki ściekowe ø 500 mm, wykopy</t>
  </si>
  <si>
    <t>liniowe o ścianach pionowych.</t>
  </si>
  <si>
    <t>11.</t>
  </si>
  <si>
    <t>ø 250 mm PE, ułożony na podłożu z piasku stabili-</t>
  </si>
  <si>
    <t>12.</t>
  </si>
  <si>
    <t>ø 315 mm PE, ułożony na podłożu z piasku stabili-</t>
  </si>
  <si>
    <t>13.</t>
  </si>
  <si>
    <r>
      <t xml:space="preserve">Wykonanie przykanalików z rur PE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160 mm uło-</t>
    </r>
  </si>
  <si>
    <t>żonych na podłożu według rysunku z Projektu</t>
  </si>
  <si>
    <t>(posadowienie przykanalików)</t>
  </si>
  <si>
    <t>14.</t>
  </si>
  <si>
    <t>Wykonanie studzienek ściekowych  K (kratki uliczne</t>
  </si>
  <si>
    <t>szt.</t>
  </si>
  <si>
    <t>typowe) według rys. z Projektu (od K11 do K16)</t>
  </si>
  <si>
    <t>15.</t>
  </si>
  <si>
    <r>
      <t xml:space="preserve">Wykonanie drenażu z rur filtracyjnych PP </t>
    </r>
    <r>
      <rPr>
        <sz val="10"/>
        <rFont val="Czcionka tekstu podstawowego"/>
        <family val="0"/>
      </rPr>
      <t xml:space="preserve">ø 110 z </t>
    </r>
  </si>
  <si>
    <t xml:space="preserve">geowłókniną igłowaną filtracyjno-separacyjną ze </t>
  </si>
  <si>
    <t>studniami drenażowymi D (od D1 do D4) 4 szt.</t>
  </si>
  <si>
    <t>III. PODBUDOWA NA POSZERZENIU DROGI POWIATOWEJ</t>
  </si>
  <si>
    <t>16.</t>
  </si>
  <si>
    <t xml:space="preserve">Koryto wykonywane na poszerzeniu o szerokości </t>
  </si>
  <si>
    <t>D-04.01.01.04</t>
  </si>
  <si>
    <t>000-9</t>
  </si>
  <si>
    <t>do 1,50 m mechanicznie w gruncie kat. I-IV,</t>
  </si>
  <si>
    <t>głębokość  koryta 60 cm</t>
  </si>
  <si>
    <t>17.</t>
  </si>
  <si>
    <t xml:space="preserve">Profilowanie i zagęszczenie podłoża pod warstwy </t>
  </si>
  <si>
    <t>D-04.01.02.01</t>
  </si>
  <si>
    <t>konstrukcyjne nawierzchni wykonane ręcznie w</t>
  </si>
  <si>
    <t xml:space="preserve"> gruncie kat II-IV</t>
  </si>
  <si>
    <t>18.</t>
  </si>
  <si>
    <t>Wykonywanie podbudowy pod poszerzenie na-</t>
  </si>
  <si>
    <t>D-04.05.01.31</t>
  </si>
  <si>
    <t xml:space="preserve">wierzchni drogi powiatowej ze stabilizacji cementem, </t>
  </si>
  <si>
    <t>stabilizacja o wytrzymałości Rm=1,5-2,5 Mpa, grubość</t>
  </si>
  <si>
    <t>20 cm wykonana w betoniarniach stacjonarnych</t>
  </si>
  <si>
    <t>19.</t>
  </si>
  <si>
    <t>Wykonanie podbudowy pomocniczej poszerzenia na-</t>
  </si>
  <si>
    <t>D-04.04.02.02</t>
  </si>
  <si>
    <t xml:space="preserve">wierzchni drogi z kruszywa kamiennego łamanego </t>
  </si>
  <si>
    <t>stabilizowanego mechanicznie o grubości 22 cm</t>
  </si>
  <si>
    <t>20.</t>
  </si>
  <si>
    <t>Skropienie podbudowy z kruszywa emulsją asfalt.</t>
  </si>
  <si>
    <t>D-04.03.02.01</t>
  </si>
  <si>
    <t>pod ułożenie warstwy podbudowy z betonu asfalt.</t>
  </si>
  <si>
    <t>AC 22 P (skropienie ręczne)</t>
  </si>
  <si>
    <t>21.</t>
  </si>
  <si>
    <t>Wykonanie podbudowy zasadniczej nawierzchni na po-</t>
  </si>
  <si>
    <t>D-04.07.01.45</t>
  </si>
  <si>
    <t>szerzeniu drogi powiatowej z mieszanki mineralno-</t>
  </si>
  <si>
    <t>asfaltowej AC 22P (16P), grubość warstwy po zagę-</t>
  </si>
  <si>
    <t>szczeniu 7 cm</t>
  </si>
  <si>
    <t>IV. ODBUDOWA NAWIERZCHNI DROGI POWIATOWEJ NR 0245T (NA PRZYKANALIKACH</t>
  </si>
  <si>
    <t>22.</t>
  </si>
  <si>
    <t>Zasypka wykopów po przykanalikach piaskiem średnio-</t>
  </si>
  <si>
    <r>
      <t>m</t>
    </r>
    <r>
      <rPr>
        <vertAlign val="superscript"/>
        <sz val="10"/>
        <rFont val="Arial"/>
        <family val="2"/>
      </rPr>
      <t>3</t>
    </r>
  </si>
  <si>
    <t>D-04.02.01.03</t>
  </si>
  <si>
    <t>ziarnistym warstwami po 20 cm</t>
  </si>
  <si>
    <t>23.</t>
  </si>
  <si>
    <t xml:space="preserve">Wzmocnienie podłoża z gruntu stabilizowanego </t>
  </si>
  <si>
    <t>cementem o Rm =2,50 Mpa z mieszarek</t>
  </si>
  <si>
    <t xml:space="preserve">stacjonarnych o grubości 20 cm </t>
  </si>
  <si>
    <t>24.</t>
  </si>
  <si>
    <t xml:space="preserve">Wykonanie podbudowy pomocniczej z kruszywa </t>
  </si>
  <si>
    <t xml:space="preserve">łamanego kamiennego stabilizowanego  </t>
  </si>
  <si>
    <t>mechanicznie o grubości 22 cm</t>
  </si>
  <si>
    <t>25.</t>
  </si>
  <si>
    <t xml:space="preserve">Wykonanie podbudowy zasadniczej z betonu asfa-  </t>
  </si>
  <si>
    <t>D-04.07.01.34</t>
  </si>
  <si>
    <t xml:space="preserve">towegoAC 22P (mieszanka grysowa o lepiszczu </t>
  </si>
  <si>
    <t xml:space="preserve">asfaltowym)  o grubości 7 cm po zagęszczeniu </t>
  </si>
  <si>
    <t>V. NAWIERZCHNIA DROGI POWIATOWEJ</t>
  </si>
  <si>
    <t>26.</t>
  </si>
  <si>
    <t xml:space="preserve">Wykonanie frezowania nawierzchni asfaltowej na </t>
  </si>
  <si>
    <t>D-05.03.11.01</t>
  </si>
  <si>
    <t xml:space="preserve">zimno, frezowanie powierzchniowe do profilu i pod </t>
  </si>
  <si>
    <t>nową warstwę asfaltową, grubość frezowania do 3 cm</t>
  </si>
  <si>
    <t>27.</t>
  </si>
  <si>
    <t>Ułożenie geokompozytu (siatki z włókien mineralnych po</t>
  </si>
  <si>
    <t>D-04.05.01.28</t>
  </si>
  <si>
    <t>łączonej z geowłókniną z włókien syntetycznych) w celu</t>
  </si>
  <si>
    <t>zapobiegnięciu wystąpieniu na powierzchni jezdni pod-</t>
  </si>
  <si>
    <t>łużnego pęknięcia), szerokość geokompozytu 1,50 m, wy</t>
  </si>
  <si>
    <t>trzymałość geokompozytu na rozciąganie ≥100 kN/m, wy</t>
  </si>
  <si>
    <t>dłużenie przy zerwaniu wzdłuż pasma wynosi ≤ 3%</t>
  </si>
  <si>
    <t>28.</t>
  </si>
  <si>
    <t xml:space="preserve">Skropienie istniejącej nawierzchni i na poszerzeniu </t>
  </si>
  <si>
    <t>D-04.03.02.03</t>
  </si>
  <si>
    <t>emulsją asfaltową pod ułożenie warstwy wyrównaw-</t>
  </si>
  <si>
    <t>czej z betonu asfaltowego  AC 16 W</t>
  </si>
  <si>
    <t>29.</t>
  </si>
  <si>
    <t xml:space="preserve">Wykonanie nawierzchni z betonu asfaltowego dla </t>
  </si>
  <si>
    <t>D-05.03.05.16</t>
  </si>
  <si>
    <t>ruchu KR3 - warstwa wiążąca z betonu asfaltowego</t>
  </si>
  <si>
    <t>30.</t>
  </si>
  <si>
    <t>Skropienie warstwy wyrównawczej z betonu asfal-</t>
  </si>
  <si>
    <t>D-04.03.02.04</t>
  </si>
  <si>
    <t xml:space="preserve">towego emulsją asfaltową pod ułożenie warstwy </t>
  </si>
  <si>
    <t>ścieralnej z bet. asfaltowego  AC 8S o grub. 4 cm</t>
  </si>
  <si>
    <t>31.</t>
  </si>
  <si>
    <t>D-05.03.05.21</t>
  </si>
  <si>
    <t xml:space="preserve">ruchu KR3-warstwa ścieralna z betonu asfaltowego </t>
  </si>
  <si>
    <t>AC 8S  (AC 5S) o grubości 5 cm</t>
  </si>
  <si>
    <t>VI. ODWODNIENIE DROGI</t>
  </si>
  <si>
    <t xml:space="preserve">32. </t>
  </si>
  <si>
    <t xml:space="preserve">Wykonanie przepustów rurowych pod zjazdami z rur </t>
  </si>
  <si>
    <t>D-06.02.01.02</t>
  </si>
  <si>
    <t xml:space="preserve"> PEHD - rury 1 Ø 40 cm</t>
  </si>
  <si>
    <t>33.</t>
  </si>
  <si>
    <t>Wykonanie ścianek czołowych przepustów pod zjazdami do pól i posesji dla rur</t>
  </si>
  <si>
    <t>PEHD 1 Ø 40 cm (prefabrykaty)</t>
  </si>
  <si>
    <t>34.</t>
  </si>
  <si>
    <t>Wykonanie przepustów rurowych pod zjazdami i droga-</t>
  </si>
  <si>
    <t>D-06.02.01.03</t>
  </si>
  <si>
    <t>mi z rur PEHD - rury 1 Ø 60 cm</t>
  </si>
  <si>
    <t>35.</t>
  </si>
  <si>
    <t xml:space="preserve">Wykonanie ścianek czołowych przepustów pod zjazdami </t>
  </si>
  <si>
    <t>do pól i pod drogami dla rurPEHD 1 Ø 60 cm</t>
  </si>
  <si>
    <t>36.</t>
  </si>
  <si>
    <t>Umocnienie skarp i dna rowu prefabrykatami betono-</t>
  </si>
  <si>
    <t>m2</t>
  </si>
  <si>
    <t>D-06.01.06.11</t>
  </si>
  <si>
    <t xml:space="preserve">wymi ażurowymi 60x40x10 cm z wypełnieniem </t>
  </si>
  <si>
    <t xml:space="preserve">wolnych przestrzeni humusem i obsianie trawą, </t>
  </si>
  <si>
    <t>podsypka cementowo-piaskowa 5 cm</t>
  </si>
  <si>
    <t>37.</t>
  </si>
  <si>
    <t>Oczyszczenie rowów z namułu z profilowaniem dna</t>
  </si>
  <si>
    <t>D-06.04.01.01</t>
  </si>
  <si>
    <t>i skarp, grubość namułu 20 cm</t>
  </si>
  <si>
    <t>38.</t>
  </si>
  <si>
    <t>Wykonanie utwardzonych  poboczy z kruszywa kamien-</t>
  </si>
  <si>
    <t>D-05.02.01.01</t>
  </si>
  <si>
    <t>nego stabilizowanego mechanicznie o grubości 10 cm</t>
  </si>
  <si>
    <t xml:space="preserve"> (mieszanka optymalna 0/63 mm)</t>
  </si>
  <si>
    <t>39.</t>
  </si>
  <si>
    <t>Wykonanie ścieku w poboczu z elementów prefabry-</t>
  </si>
  <si>
    <t>D-08.05.01.22</t>
  </si>
  <si>
    <t>kowanych betonowych typu "trójkątnego" na pod-</t>
  </si>
  <si>
    <t>budowie z kruszywa 15 cm i podsypce cem.-piask.</t>
  </si>
  <si>
    <t>VII. PODBUDOWA ZJAZDÓW I CHODNIKA</t>
  </si>
  <si>
    <t>40.</t>
  </si>
  <si>
    <t xml:space="preserve">Koryto wykonywane na  całej szerokości zjazdu </t>
  </si>
  <si>
    <t>D-04.01.01.01</t>
  </si>
  <si>
    <t xml:space="preserve">mechanicznie w gruncie kat. I-IV, głębokość  koryta </t>
  </si>
  <si>
    <t>15 cm - koryto pod chodnik</t>
  </si>
  <si>
    <t>41.</t>
  </si>
  <si>
    <t xml:space="preserve">mechanicznie w gruncie kat. I-IV, głębokość koryta </t>
  </si>
  <si>
    <t>38 cm - koryto pod zjazdy</t>
  </si>
  <si>
    <t>42.</t>
  </si>
  <si>
    <t>D-04.01.02.03</t>
  </si>
  <si>
    <t>konstrukcyjne nawierzchni zjazdów wykonane</t>
  </si>
  <si>
    <t xml:space="preserve">mechanicznie w gruncie kat II-IV </t>
  </si>
  <si>
    <t>43.</t>
  </si>
  <si>
    <t>Wykonanie podbudowy  nawierzchni chodnika z kruszy-</t>
  </si>
  <si>
    <t>D-04.04.02.01</t>
  </si>
  <si>
    <t>wa kamiennego łamanego stabilizowanego mechani-</t>
  </si>
  <si>
    <t>cznie o grubości 15 cm (mieszanka 0/31,5 mm)</t>
  </si>
  <si>
    <t>(mieszanki niezwiązanej z kruszywem C50/30)</t>
  </si>
  <si>
    <t>44.</t>
  </si>
  <si>
    <t>Wykonanie i zagęszczenie warstwy z piasku w ko-</t>
  </si>
  <si>
    <t>D-04.02.01.02</t>
  </si>
  <si>
    <t>rycie pod zjazdami, mechanicznie, grubość warstwy</t>
  </si>
  <si>
    <t>15 cm</t>
  </si>
  <si>
    <t>45.</t>
  </si>
  <si>
    <t>Wykonanie podbudowy  nawierzchni zjazdów z kruszy-</t>
  </si>
  <si>
    <t>D-04.04.01.02</t>
  </si>
  <si>
    <t>cznie o grubości 25 cm (mieszanka 0/31,5 mm)</t>
  </si>
  <si>
    <t>VIII. PODBUDOWA ZATOKI AUTOBUSOWEJ</t>
  </si>
  <si>
    <t>46.</t>
  </si>
  <si>
    <t>mechanicznie w gruncie kat. I-IV, głębokość  koryta</t>
  </si>
  <si>
    <t>60 cm - koryto pod zatokę autobusową</t>
  </si>
  <si>
    <t>47.</t>
  </si>
  <si>
    <t xml:space="preserve">Wykonanie i zagęszczenie warstwy z piasku w </t>
  </si>
  <si>
    <t xml:space="preserve">korycie pod zatoką autobusową, mechanicznie, </t>
  </si>
  <si>
    <t>grubość warstwy 20 cm</t>
  </si>
  <si>
    <t>48.</t>
  </si>
  <si>
    <t>Wzmocnienie podłoża z gruntu stabilizowanego cemen-</t>
  </si>
  <si>
    <t xml:space="preserve">tem o Rm =2,50 Mpa z mieszarek stacjonarnych o </t>
  </si>
  <si>
    <t xml:space="preserve">grubości średniej 15 cm </t>
  </si>
  <si>
    <t>49.</t>
  </si>
  <si>
    <t xml:space="preserve">Wykonanie podbudowy z chudego betonu, beton </t>
  </si>
  <si>
    <t>D-04.06.01.04</t>
  </si>
  <si>
    <t>C8/10, pielęgnacja podbudowy przez posypanie pia-</t>
  </si>
  <si>
    <t xml:space="preserve">skiem i polewanie wodą, grub. warstwy 20 cm </t>
  </si>
  <si>
    <t>IX. ELEMENTY ULIC</t>
  </si>
  <si>
    <t>50.</t>
  </si>
  <si>
    <t>Wykonanie nawierzchni chodnika z kostki brukowej be-</t>
  </si>
  <si>
    <t>D-05.03.23.32</t>
  </si>
  <si>
    <t>tonowej o grub. 8 cm na podsypce piaskowej o grub.</t>
  </si>
  <si>
    <t>5 cm (typ i kolor kostki ustali Zamawiający)</t>
  </si>
  <si>
    <t>51.</t>
  </si>
  <si>
    <t>Wykonanie nawierzchni zjazdów z kostki brukowej beto-</t>
  </si>
  <si>
    <t>nowej o grub. 8 cm na pod-sypce piaskowej o grubości</t>
  </si>
  <si>
    <t>52.</t>
  </si>
  <si>
    <t>Wykonanie nawierzchni zatoki autobusowej z kostki bru-</t>
  </si>
  <si>
    <t>kowej betonowej o grub. 8 cm na podsypce cementowo-</t>
  </si>
  <si>
    <t>cementowo-piaskowej o grubości 5 cm (typ i kolor ko-</t>
  </si>
  <si>
    <t>stki ustali Zamawiający) zatoka autobusowa</t>
  </si>
  <si>
    <t>53.</t>
  </si>
  <si>
    <t xml:space="preserve">Odtworzenie nawierzchni chodnika i zjazdów do posesji </t>
  </si>
  <si>
    <t xml:space="preserve"> z kostki z rozbiórki (40% nowej kostki, 60% kostki z roz-</t>
  </si>
  <si>
    <t>biórki) na odcinku od km 0+000 do km 0+065</t>
  </si>
  <si>
    <t>54.</t>
  </si>
  <si>
    <t>Ustawienie krawężników betonowych o wym. 15 x 30 cm na ławie betonowej z opo-</t>
  </si>
  <si>
    <t>D-08.01.01.02</t>
  </si>
  <si>
    <t>cm na ławie betonowej z oporem (beton C 8/10)</t>
  </si>
  <si>
    <t>55.</t>
  </si>
  <si>
    <t xml:space="preserve">Ustawienie krawężników betonowych o wym. 20 x 30 cm </t>
  </si>
  <si>
    <t xml:space="preserve"> na ławie betonowej z oporem (beton C 12/15) na zatoce</t>
  </si>
  <si>
    <t>autobusowej</t>
  </si>
  <si>
    <t>56.</t>
  </si>
  <si>
    <t>Ustawienie obrzeży betonowych o wymiarach 30 x 8 cm</t>
  </si>
  <si>
    <t>X. URZĄDZENIA BEZPIECZEŃSTWA RUCHU</t>
  </si>
  <si>
    <t>57.</t>
  </si>
  <si>
    <t>Wykonanie belki podporęczowych "na mokro" żelbeto-</t>
  </si>
  <si>
    <t>M-23.01.02.11</t>
  </si>
  <si>
    <t>311-4</t>
  </si>
  <si>
    <t>wego mostu na  Kurzelówce z betonu mostowego klasy</t>
  </si>
  <si>
    <t xml:space="preserve"> C 40/50, grubość płyty 40 cm wraz z kotwami prętowymi</t>
  </si>
  <si>
    <t xml:space="preserve"> do barier ochronnych stalowych U-11b</t>
  </si>
  <si>
    <t>58.</t>
  </si>
  <si>
    <t>Ustawienie barier ochronnych stalowych U-11b z za-</t>
  </si>
  <si>
    <t>D-07.05.02.02</t>
  </si>
  <si>
    <t>100-0</t>
  </si>
  <si>
    <t>mocowaniem do kotew prętowych</t>
  </si>
  <si>
    <t>59.</t>
  </si>
  <si>
    <t>Ustawienie słupków stalowych do znaków z rur Ø 70</t>
  </si>
  <si>
    <t>D-07.02.01.02</t>
  </si>
  <si>
    <t>280-5</t>
  </si>
  <si>
    <t xml:space="preserve">mm wraz z wykopaniem i zasypaniem dołów z ubiciem </t>
  </si>
  <si>
    <t xml:space="preserve">warstwami </t>
  </si>
  <si>
    <t>60.</t>
  </si>
  <si>
    <t xml:space="preserve">Przymocowanie tarcz znaków ostrzegawczych </t>
  </si>
  <si>
    <t>D-07.02.21.01</t>
  </si>
  <si>
    <t xml:space="preserve">średnich A-7 do słupków Ø 70 mm, </t>
  </si>
  <si>
    <t>61.</t>
  </si>
  <si>
    <t xml:space="preserve">Przymocowanie tarcz znaków informacyjnych </t>
  </si>
  <si>
    <t>62.</t>
  </si>
  <si>
    <t>Ustawienie tablic (oznaczenie skrajni poziomej) U-9a</t>
  </si>
  <si>
    <t xml:space="preserve">i U9b wraz ze słupkami </t>
  </si>
  <si>
    <t>63.</t>
  </si>
  <si>
    <t>Oznakowanie poziome jezdni masami termoplastycz-</t>
  </si>
  <si>
    <t>D-07.01.02.01</t>
  </si>
  <si>
    <t xml:space="preserve">nymi, linie ciągłe </t>
  </si>
  <si>
    <t>64.</t>
  </si>
  <si>
    <t>D-07.01.02.02</t>
  </si>
  <si>
    <t>nymi, linie przerywane oraz P-10 (2szt.) i P-17 (2szt.)</t>
  </si>
  <si>
    <t>65.</t>
  </si>
  <si>
    <t>D-07.01.02.04</t>
  </si>
  <si>
    <t xml:space="preserve">nymi, linia warunkowego zatrzymania złożona z </t>
  </si>
  <si>
    <t>trójkątów (linia P-13)</t>
  </si>
  <si>
    <t xml:space="preserve">VIII. INNE ROBOTY </t>
  </si>
  <si>
    <t>66.</t>
  </si>
  <si>
    <t>Proponowane ustawienie jednej latarni oświetleniowej</t>
  </si>
  <si>
    <t>253-7</t>
  </si>
  <si>
    <t xml:space="preserve">z zasilaniem solarnym </t>
  </si>
  <si>
    <t>67.</t>
  </si>
  <si>
    <t>Wykonanie separatora koalescencyjnego zintegrowa-</t>
  </si>
  <si>
    <t xml:space="preserve">nego z osadnikiem –wolnostojący (zbiornik PE-HD) </t>
  </si>
  <si>
    <t xml:space="preserve">300 litrów    </t>
  </si>
  <si>
    <t>68.</t>
  </si>
  <si>
    <t xml:space="preserve">Regulacja pionowa istniejących kratek ściekowych, </t>
  </si>
  <si>
    <t>D-10.01.05.01</t>
  </si>
  <si>
    <t>nadbudowa wykonana betonem</t>
  </si>
  <si>
    <t>69.</t>
  </si>
  <si>
    <t>Regulacja pionowa istniejących studzienek rewizyjnych</t>
  </si>
  <si>
    <t xml:space="preserve">szt. </t>
  </si>
  <si>
    <t>70.</t>
  </si>
  <si>
    <t>Wykonanie nawierzchni zjazdów z drogi powiatowej do</t>
  </si>
  <si>
    <t>D-05.02.01.03</t>
  </si>
  <si>
    <t xml:space="preserve">posesji i dróg gruntowych l z kruszywa kamiennego </t>
  </si>
  <si>
    <t xml:space="preserve">łamanego stabilizowanego mechanicznie o grubości </t>
  </si>
  <si>
    <t xml:space="preserve"> 25 cm</t>
  </si>
  <si>
    <t>71.</t>
  </si>
  <si>
    <t>dla  trasy  dróg - inwentaryzacja powykonawcza</t>
  </si>
  <si>
    <t xml:space="preserve">    RAZEM WARTOŚĆ ROBÓT</t>
  </si>
  <si>
    <t xml:space="preserve">    PODATEK VAT ( 23%)</t>
  </si>
  <si>
    <t xml:space="preserve">    RAZEM WARTOŚĆ BRUTTO</t>
  </si>
  <si>
    <t xml:space="preserve">o wielkości nominalnej Q=1,5l/s i o wielkości osadnika </t>
  </si>
  <si>
    <t xml:space="preserve">średnich D-15 oraz D-6 do słupków Ø 70 mm, w tym 2szt. znak aktywny D-6 oraz 1szt. znak aktywny D-15 </t>
  </si>
  <si>
    <t xml:space="preserve">AC 16 W o grubości 6 cm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</si>
</sst>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19"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sz val="9"/>
      <name val="Arial"/>
      <family val="2"/>
    </font>
    <font>
      <sz val="7"/>
      <name val="Arial CE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sz val="7"/>
      <name val="Arial"/>
      <family val="2"/>
    </font>
    <font>
      <sz val="8"/>
      <name val="Arial"/>
      <family val="2"/>
    </font>
    <font>
      <sz val="10"/>
      <name val="Czcionka tekstu podstawowego"/>
      <family val="0"/>
    </font>
    <font>
      <sz val="10"/>
      <color indexed="55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 CE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165" fontId="6" fillId="0" borderId="0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3" xfId="0" applyBorder="1" applyAlignment="1">
      <alignment/>
    </xf>
    <xf numFmtId="0" fontId="7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0" fillId="0" borderId="21" xfId="0" applyFont="1" applyBorder="1" applyAlignment="1">
      <alignment horizontal="center"/>
    </xf>
    <xf numFmtId="2" fontId="9" fillId="0" borderId="21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7" fillId="0" borderId="13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0" fontId="7" fillId="0" borderId="14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/>
    </xf>
    <xf numFmtId="0" fontId="6" fillId="0" borderId="22" xfId="0" applyFont="1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6" fillId="0" borderId="24" xfId="0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26" xfId="0" applyNumberFormat="1" applyBorder="1" applyAlignment="1">
      <alignment/>
    </xf>
    <xf numFmtId="2" fontId="10" fillId="0" borderId="17" xfId="0" applyNumberFormat="1" applyFont="1" applyBorder="1" applyAlignment="1">
      <alignment/>
    </xf>
    <xf numFmtId="0" fontId="0" fillId="0" borderId="25" xfId="0" applyBorder="1" applyAlignment="1">
      <alignment/>
    </xf>
    <xf numFmtId="0" fontId="11" fillId="0" borderId="17" xfId="0" applyFont="1" applyBorder="1" applyAlignment="1">
      <alignment/>
    </xf>
    <xf numFmtId="0" fontId="0" fillId="0" borderId="26" xfId="0" applyBorder="1" applyAlignment="1">
      <alignment/>
    </xf>
    <xf numFmtId="2" fontId="3" fillId="0" borderId="17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0" fillId="0" borderId="27" xfId="0" applyBorder="1" applyAlignment="1">
      <alignment/>
    </xf>
    <xf numFmtId="0" fontId="11" fillId="0" borderId="13" xfId="0" applyFont="1" applyBorder="1" applyAlignment="1">
      <alignment/>
    </xf>
    <xf numFmtId="0" fontId="12" fillId="0" borderId="28" xfId="0" applyFont="1" applyBorder="1" applyAlignment="1">
      <alignment/>
    </xf>
    <xf numFmtId="0" fontId="1" fillId="0" borderId="15" xfId="0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Border="1" applyAlignment="1">
      <alignment/>
    </xf>
    <xf numFmtId="165" fontId="0" fillId="0" borderId="20" xfId="0" applyNumberFormat="1" applyBorder="1" applyAlignment="1">
      <alignment/>
    </xf>
    <xf numFmtId="0" fontId="0" fillId="0" borderId="4" xfId="0" applyBorder="1" applyAlignment="1">
      <alignment/>
    </xf>
    <xf numFmtId="0" fontId="11" fillId="0" borderId="4" xfId="0" applyFont="1" applyBorder="1" applyAlignment="1">
      <alignment/>
    </xf>
    <xf numFmtId="0" fontId="12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2" fontId="3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65" fontId="0" fillId="0" borderId="32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/>
    </xf>
    <xf numFmtId="165" fontId="0" fillId="0" borderId="15" xfId="0" applyNumberFormat="1" applyFont="1" applyBorder="1" applyAlignment="1">
      <alignment/>
    </xf>
    <xf numFmtId="0" fontId="0" fillId="0" borderId="33" xfId="0" applyFont="1" applyFill="1" applyBorder="1" applyAlignment="1">
      <alignment/>
    </xf>
    <xf numFmtId="165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19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3" fillId="2" borderId="7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1" xfId="0" applyFont="1" applyBorder="1" applyAlignment="1">
      <alignment/>
    </xf>
    <xf numFmtId="0" fontId="10" fillId="3" borderId="19" xfId="0" applyFont="1" applyFill="1" applyBorder="1" applyAlignment="1">
      <alignment/>
    </xf>
    <xf numFmtId="2" fontId="0" fillId="0" borderId="32" xfId="0" applyNumberFormat="1" applyBorder="1" applyAlignment="1">
      <alignment/>
    </xf>
    <xf numFmtId="165" fontId="0" fillId="0" borderId="16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1" fillId="0" borderId="23" xfId="0" applyNumberFormat="1" applyFont="1" applyBorder="1" applyAlignment="1">
      <alignment/>
    </xf>
    <xf numFmtId="0" fontId="10" fillId="3" borderId="22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1" fillId="3" borderId="19" xfId="0" applyFont="1" applyFill="1" applyBorder="1" applyAlignment="1">
      <alignment/>
    </xf>
    <xf numFmtId="165" fontId="0" fillId="0" borderId="21" xfId="0" applyNumberFormat="1" applyBorder="1" applyAlignment="1">
      <alignment/>
    </xf>
    <xf numFmtId="0" fontId="1" fillId="3" borderId="0" xfId="0" applyFont="1" applyFill="1" applyBorder="1" applyAlignment="1">
      <alignment/>
    </xf>
    <xf numFmtId="165" fontId="0" fillId="0" borderId="19" xfId="0" applyNumberFormat="1" applyBorder="1" applyAlignment="1">
      <alignment/>
    </xf>
    <xf numFmtId="0" fontId="6" fillId="0" borderId="14" xfId="0" applyFont="1" applyFill="1" applyBorder="1" applyAlignment="1">
      <alignment/>
    </xf>
    <xf numFmtId="165" fontId="0" fillId="0" borderId="15" xfId="0" applyNumberFormat="1" applyBorder="1" applyAlignment="1">
      <alignment/>
    </xf>
    <xf numFmtId="0" fontId="1" fillId="0" borderId="33" xfId="0" applyFont="1" applyFill="1" applyBorder="1" applyAlignment="1">
      <alignment/>
    </xf>
    <xf numFmtId="2" fontId="0" fillId="0" borderId="22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6" fillId="0" borderId="34" xfId="0" applyFont="1" applyFill="1" applyBorder="1" applyAlignment="1">
      <alignment/>
    </xf>
    <xf numFmtId="0" fontId="10" fillId="3" borderId="24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Border="1" applyAlignment="1">
      <alignment/>
    </xf>
    <xf numFmtId="0" fontId="1" fillId="0" borderId="37" xfId="0" applyFont="1" applyFill="1" applyBorder="1" applyAlignment="1">
      <alignment/>
    </xf>
    <xf numFmtId="0" fontId="7" fillId="0" borderId="14" xfId="0" applyFont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8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Fill="1" applyBorder="1" applyAlignment="1">
      <alignment/>
    </xf>
    <xf numFmtId="165" fontId="0" fillId="0" borderId="30" xfId="0" applyNumberFormat="1" applyBorder="1" applyAlignment="1">
      <alignment/>
    </xf>
    <xf numFmtId="0" fontId="0" fillId="0" borderId="39" xfId="0" applyBorder="1" applyAlignment="1">
      <alignment/>
    </xf>
    <xf numFmtId="0" fontId="14" fillId="4" borderId="8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2" fontId="10" fillId="0" borderId="32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10" fillId="0" borderId="21" xfId="0" applyFont="1" applyBorder="1" applyAlignment="1">
      <alignment horizontal="right"/>
    </xf>
    <xf numFmtId="2" fontId="6" fillId="0" borderId="17" xfId="0" applyNumberFormat="1" applyFont="1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1" fillId="0" borderId="30" xfId="0" applyNumberFormat="1" applyFont="1" applyBorder="1" applyAlignment="1">
      <alignment/>
    </xf>
    <xf numFmtId="0" fontId="10" fillId="0" borderId="36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2" fontId="0" fillId="0" borderId="3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15" fillId="0" borderId="4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2" fontId="6" fillId="0" borderId="13" xfId="0" applyNumberFormat="1" applyFont="1" applyBorder="1" applyAlignment="1">
      <alignment/>
    </xf>
    <xf numFmtId="0" fontId="10" fillId="0" borderId="17" xfId="0" applyFont="1" applyBorder="1" applyAlignment="1">
      <alignment horizontal="left"/>
    </xf>
    <xf numFmtId="2" fontId="10" fillId="0" borderId="19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1" fillId="0" borderId="1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0" fillId="3" borderId="17" xfId="0" applyFill="1" applyBorder="1" applyAlignment="1">
      <alignment/>
    </xf>
    <xf numFmtId="0" fontId="6" fillId="0" borderId="24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2" borderId="8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0" borderId="32" xfId="0" applyFont="1" applyBorder="1" applyAlignment="1">
      <alignment horizontal="center"/>
    </xf>
    <xf numFmtId="165" fontId="0" fillId="0" borderId="34" xfId="0" applyNumberFormat="1" applyFont="1" applyBorder="1" applyAlignment="1">
      <alignment/>
    </xf>
    <xf numFmtId="0" fontId="10" fillId="0" borderId="13" xfId="0" applyFont="1" applyBorder="1" applyAlignment="1">
      <alignment horizontal="left"/>
    </xf>
    <xf numFmtId="0" fontId="6" fillId="0" borderId="34" xfId="0" applyFont="1" applyBorder="1" applyAlignment="1">
      <alignment/>
    </xf>
    <xf numFmtId="2" fontId="0" fillId="0" borderId="14" xfId="0" applyNumberFormat="1" applyBorder="1" applyAlignment="1">
      <alignment/>
    </xf>
    <xf numFmtId="0" fontId="1" fillId="0" borderId="24" xfId="0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9" xfId="0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Border="1" applyAlignment="1">
      <alignment/>
    </xf>
    <xf numFmtId="165" fontId="0" fillId="0" borderId="17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0" fillId="3" borderId="13" xfId="0" applyFill="1" applyBorder="1" applyAlignment="1">
      <alignment/>
    </xf>
    <xf numFmtId="0" fontId="7" fillId="3" borderId="14" xfId="0" applyNumberFormat="1" applyFont="1" applyFill="1" applyBorder="1" applyAlignment="1">
      <alignment/>
    </xf>
    <xf numFmtId="0" fontId="14" fillId="3" borderId="13" xfId="0" applyFont="1" applyFill="1" applyBorder="1" applyAlignment="1">
      <alignment horizontal="center"/>
    </xf>
    <xf numFmtId="0" fontId="0" fillId="3" borderId="3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4" xfId="0" applyFill="1" applyBorder="1" applyAlignment="1">
      <alignment/>
    </xf>
    <xf numFmtId="2" fontId="0" fillId="3" borderId="13" xfId="0" applyNumberForma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3" borderId="0" xfId="0" applyFill="1" applyBorder="1" applyAlignment="1">
      <alignment/>
    </xf>
    <xf numFmtId="2" fontId="0" fillId="3" borderId="17" xfId="0" applyNumberFormat="1" applyFill="1" applyBorder="1" applyAlignment="1">
      <alignment/>
    </xf>
    <xf numFmtId="0" fontId="11" fillId="0" borderId="14" xfId="0" applyFont="1" applyBorder="1" applyAlignment="1">
      <alignment/>
    </xf>
    <xf numFmtId="2" fontId="0" fillId="0" borderId="15" xfId="0" applyNumberFormat="1" applyBorder="1" applyAlignment="1">
      <alignment/>
    </xf>
    <xf numFmtId="0" fontId="16" fillId="0" borderId="19" xfId="0" applyFont="1" applyBorder="1" applyAlignment="1">
      <alignment/>
    </xf>
    <xf numFmtId="2" fontId="0" fillId="3" borderId="0" xfId="0" applyNumberFormat="1" applyFill="1" applyBorder="1" applyAlignment="1">
      <alignment/>
    </xf>
    <xf numFmtId="2" fontId="0" fillId="0" borderId="34" xfId="0" applyNumberFormat="1" applyFont="1" applyBorder="1" applyAlignment="1">
      <alignment/>
    </xf>
    <xf numFmtId="0" fontId="16" fillId="0" borderId="15" xfId="0" applyFont="1" applyBorder="1" applyAlignment="1">
      <alignment/>
    </xf>
    <xf numFmtId="2" fontId="0" fillId="0" borderId="24" xfId="0" applyNumberFormat="1" applyFont="1" applyBorder="1" applyAlignment="1">
      <alignment/>
    </xf>
    <xf numFmtId="0" fontId="1" fillId="2" borderId="8" xfId="0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7" fillId="2" borderId="10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41" xfId="0" applyFill="1" applyBorder="1" applyAlignment="1">
      <alignment/>
    </xf>
    <xf numFmtId="0" fontId="12" fillId="0" borderId="1" xfId="0" applyFont="1" applyBorder="1" applyAlignment="1">
      <alignment/>
    </xf>
    <xf numFmtId="0" fontId="10" fillId="3" borderId="37" xfId="0" applyFont="1" applyFill="1" applyBorder="1" applyAlignment="1">
      <alignment/>
    </xf>
    <xf numFmtId="0" fontId="16" fillId="0" borderId="16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5" fillId="0" borderId="30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10" fillId="3" borderId="3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7" fillId="3" borderId="0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2" fontId="0" fillId="0" borderId="12" xfId="0" applyNumberFormat="1" applyBorder="1" applyAlignment="1">
      <alignment/>
    </xf>
    <xf numFmtId="0" fontId="0" fillId="3" borderId="4" xfId="0" applyFill="1" applyBorder="1" applyAlignment="1">
      <alignment/>
    </xf>
    <xf numFmtId="0" fontId="10" fillId="3" borderId="3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2" fontId="10" fillId="3" borderId="12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3" fillId="0" borderId="13" xfId="0" applyFont="1" applyBorder="1" applyAlignment="1">
      <alignment horizontal="center"/>
    </xf>
    <xf numFmtId="0" fontId="10" fillId="3" borderId="15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6" fillId="0" borderId="33" xfId="0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18" xfId="0" applyFill="1" applyBorder="1" applyAlignment="1">
      <alignment/>
    </xf>
    <xf numFmtId="0" fontId="10" fillId="0" borderId="4" xfId="0" applyFont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6" fillId="0" borderId="37" xfId="0" applyFont="1" applyFill="1" applyBorder="1" applyAlignment="1">
      <alignment/>
    </xf>
    <xf numFmtId="0" fontId="0" fillId="0" borderId="32" xfId="0" applyBorder="1" applyAlignment="1">
      <alignment/>
    </xf>
    <xf numFmtId="2" fontId="0" fillId="3" borderId="1" xfId="0" applyNumberFormat="1" applyFill="1" applyBorder="1" applyAlignment="1">
      <alignment/>
    </xf>
    <xf numFmtId="0" fontId="7" fillId="0" borderId="4" xfId="0" applyFont="1" applyBorder="1" applyAlignment="1">
      <alignment/>
    </xf>
    <xf numFmtId="0" fontId="6" fillId="0" borderId="36" xfId="0" applyFont="1" applyFill="1" applyBorder="1" applyAlignment="1">
      <alignment/>
    </xf>
    <xf numFmtId="0" fontId="0" fillId="3" borderId="30" xfId="0" applyFill="1" applyBorder="1" applyAlignment="1">
      <alignment/>
    </xf>
    <xf numFmtId="2" fontId="15" fillId="3" borderId="4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165" fontId="0" fillId="0" borderId="31" xfId="0" applyNumberFormat="1" applyBorder="1" applyAlignment="1">
      <alignment/>
    </xf>
    <xf numFmtId="0" fontId="6" fillId="0" borderId="2" xfId="0" applyFont="1" applyBorder="1" applyAlignment="1">
      <alignment/>
    </xf>
    <xf numFmtId="0" fontId="1" fillId="0" borderId="32" xfId="0" applyFont="1" applyFill="1" applyBorder="1" applyAlignment="1">
      <alignment/>
    </xf>
    <xf numFmtId="2" fontId="6" fillId="0" borderId="2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5" fontId="6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0" fontId="5" fillId="0" borderId="28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28" xfId="0" applyBorder="1" applyAlignment="1">
      <alignment/>
    </xf>
    <xf numFmtId="2" fontId="18" fillId="0" borderId="13" xfId="0" applyNumberFormat="1" applyFont="1" applyBorder="1" applyAlignment="1">
      <alignment/>
    </xf>
    <xf numFmtId="0" fontId="15" fillId="0" borderId="6" xfId="0" applyFont="1" applyBorder="1" applyAlignment="1">
      <alignment/>
    </xf>
    <xf numFmtId="0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2" fontId="18" fillId="0" borderId="8" xfId="0" applyNumberFormat="1" applyFont="1" applyBorder="1" applyAlignment="1">
      <alignment/>
    </xf>
    <xf numFmtId="0" fontId="15" fillId="0" borderId="42" xfId="0" applyFont="1" applyBorder="1" applyAlignment="1">
      <alignment/>
    </xf>
    <xf numFmtId="0" fontId="0" fillId="0" borderId="30" xfId="0" applyNumberFormat="1" applyBorder="1" applyAlignment="1">
      <alignment/>
    </xf>
    <xf numFmtId="2" fontId="18" fillId="0" borderId="4" xfId="0" applyNumberFormat="1" applyFont="1" applyBorder="1" applyAlignment="1">
      <alignment/>
    </xf>
    <xf numFmtId="2" fontId="15" fillId="2" borderId="8" xfId="0" applyNumberFormat="1" applyFont="1" applyFill="1" applyBorder="1" applyAlignment="1">
      <alignment/>
    </xf>
    <xf numFmtId="2" fontId="3" fillId="2" borderId="8" xfId="0" applyNumberFormat="1" applyFont="1" applyFill="1" applyBorder="1" applyAlignment="1">
      <alignment/>
    </xf>
    <xf numFmtId="2" fontId="15" fillId="2" borderId="8" xfId="0" applyNumberFormat="1" applyFont="1" applyFill="1" applyBorder="1" applyAlignment="1">
      <alignment/>
    </xf>
    <xf numFmtId="2" fontId="15" fillId="2" borderId="41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7" fillId="2" borderId="8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2" fontId="3" fillId="2" borderId="8" xfId="0" applyNumberFormat="1" applyFont="1" applyFill="1" applyBorder="1" applyAlignment="1">
      <alignment/>
    </xf>
    <xf numFmtId="2" fontId="15" fillId="2" borderId="41" xfId="0" applyNumberFormat="1" applyFont="1" applyFill="1" applyBorder="1" applyAlignment="1">
      <alignment horizontal="right"/>
    </xf>
    <xf numFmtId="2" fontId="0" fillId="0" borderId="20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8"/>
  <sheetViews>
    <sheetView tabSelected="1" workbookViewId="0" topLeftCell="A76">
      <selection activeCell="H87" sqref="H87"/>
    </sheetView>
  </sheetViews>
  <sheetFormatPr defaultColWidth="9.140625" defaultRowHeight="12.75"/>
  <cols>
    <col min="1" max="1" width="3.28125" style="0" customWidth="1"/>
    <col min="3" max="3" width="6.28125" style="0" customWidth="1"/>
    <col min="4" max="4" width="42.140625" style="0" customWidth="1"/>
    <col min="5" max="5" width="6.8515625" style="0" customWidth="1"/>
    <col min="6" max="6" width="8.28125" style="0" customWidth="1"/>
    <col min="7" max="7" width="7.7109375" style="0" customWidth="1"/>
    <col min="8" max="8" width="14.00390625" style="0" customWidth="1"/>
  </cols>
  <sheetData>
    <row r="2" spans="1:8" ht="12.75">
      <c r="A2" s="330" t="s">
        <v>0</v>
      </c>
      <c r="B2" s="330"/>
      <c r="C2" s="330"/>
      <c r="D2" s="330"/>
      <c r="E2" s="330"/>
      <c r="F2" s="330"/>
      <c r="G2" s="330"/>
      <c r="H2" s="330"/>
    </row>
    <row r="3" spans="1:8" ht="12.75">
      <c r="A3" s="329" t="s">
        <v>1</v>
      </c>
      <c r="B3" s="329"/>
      <c r="C3" s="329"/>
      <c r="D3" s="329"/>
      <c r="E3" s="329"/>
      <c r="F3" s="329"/>
      <c r="G3" s="329"/>
      <c r="H3" s="329"/>
    </row>
    <row r="4" spans="1:8" ht="13.5" thickBot="1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2</v>
      </c>
      <c r="B5" s="3" t="s">
        <v>3</v>
      </c>
      <c r="C5" s="2" t="s">
        <v>4</v>
      </c>
      <c r="D5" s="4" t="s">
        <v>5</v>
      </c>
      <c r="E5" s="2" t="s">
        <v>6</v>
      </c>
      <c r="F5" s="2" t="s">
        <v>7</v>
      </c>
      <c r="G5" s="2" t="s">
        <v>8</v>
      </c>
      <c r="H5" s="5" t="s">
        <v>9</v>
      </c>
    </row>
    <row r="6" spans="1:8" ht="13.5" thickBot="1">
      <c r="A6" s="6"/>
      <c r="B6" s="7" t="s">
        <v>10</v>
      </c>
      <c r="C6" s="6" t="s">
        <v>11</v>
      </c>
      <c r="D6" s="8"/>
      <c r="E6" s="6" t="s">
        <v>12</v>
      </c>
      <c r="F6" s="6"/>
      <c r="G6" s="6" t="s">
        <v>13</v>
      </c>
      <c r="H6" s="9"/>
    </row>
    <row r="7" spans="1:8" ht="14.25" thickBot="1">
      <c r="A7" s="10"/>
      <c r="B7" s="11"/>
      <c r="C7" s="12"/>
      <c r="D7" s="13" t="s">
        <v>14</v>
      </c>
      <c r="E7" s="14"/>
      <c r="F7" s="15"/>
      <c r="G7" s="16"/>
      <c r="H7" s="313">
        <f>SUM(H8:H32)</f>
        <v>0</v>
      </c>
    </row>
    <row r="8" spans="1:8" ht="12.75">
      <c r="A8" s="17" t="s">
        <v>15</v>
      </c>
      <c r="B8" s="18" t="s">
        <v>10</v>
      </c>
      <c r="C8" s="19">
        <v>45100</v>
      </c>
      <c r="D8" s="20" t="s">
        <v>16</v>
      </c>
      <c r="E8" s="21" t="s">
        <v>17</v>
      </c>
      <c r="F8" s="22">
        <f>2.50687</f>
        <v>2.50687</v>
      </c>
      <c r="G8" s="23"/>
      <c r="H8" s="24"/>
    </row>
    <row r="9" spans="1:8" ht="12.75">
      <c r="A9" s="25"/>
      <c r="B9" s="26" t="s">
        <v>18</v>
      </c>
      <c r="C9" s="27" t="s">
        <v>19</v>
      </c>
      <c r="D9" s="28" t="s">
        <v>20</v>
      </c>
      <c r="E9" s="29"/>
      <c r="F9" s="29"/>
      <c r="G9" s="30"/>
      <c r="H9" s="31"/>
    </row>
    <row r="10" spans="1:8" ht="15">
      <c r="A10" s="32" t="s">
        <v>21</v>
      </c>
      <c r="B10" s="33" t="s">
        <v>10</v>
      </c>
      <c r="C10" s="34">
        <v>45100</v>
      </c>
      <c r="D10" s="35" t="s">
        <v>22</v>
      </c>
      <c r="E10" s="36" t="s">
        <v>23</v>
      </c>
      <c r="F10" s="37">
        <f>12*3.5+12*3+10*5+4*3</f>
        <v>140</v>
      </c>
      <c r="G10" s="38"/>
      <c r="H10" s="39"/>
    </row>
    <row r="11" spans="1:8" ht="12.75">
      <c r="A11" s="32"/>
      <c r="B11" s="40" t="s">
        <v>24</v>
      </c>
      <c r="C11" s="41" t="s">
        <v>19</v>
      </c>
      <c r="D11" s="35" t="s">
        <v>25</v>
      </c>
      <c r="E11" s="42"/>
      <c r="F11" s="43"/>
      <c r="G11" s="38"/>
      <c r="H11" s="39"/>
    </row>
    <row r="12" spans="1:8" ht="12.75">
      <c r="A12" s="25"/>
      <c r="B12" s="44"/>
      <c r="C12" s="45"/>
      <c r="D12" s="46" t="s">
        <v>26</v>
      </c>
      <c r="E12" s="29"/>
      <c r="F12" s="47"/>
      <c r="G12" s="30"/>
      <c r="H12" s="31"/>
    </row>
    <row r="13" spans="1:8" ht="15">
      <c r="A13" s="32" t="s">
        <v>27</v>
      </c>
      <c r="B13" s="33" t="s">
        <v>10</v>
      </c>
      <c r="C13" s="34">
        <v>45100</v>
      </c>
      <c r="D13" s="35" t="s">
        <v>28</v>
      </c>
      <c r="E13" s="36" t="s">
        <v>23</v>
      </c>
      <c r="F13" s="37">
        <f>40*13-12*3.5-12*3-10*5-15*3-3*4</f>
        <v>335</v>
      </c>
      <c r="G13" s="38"/>
      <c r="H13" s="39"/>
    </row>
    <row r="14" spans="1:8" ht="12.75">
      <c r="A14" s="48"/>
      <c r="B14" s="40" t="s">
        <v>24</v>
      </c>
      <c r="C14" s="41" t="s">
        <v>19</v>
      </c>
      <c r="D14" s="35" t="s">
        <v>29</v>
      </c>
      <c r="E14" s="42"/>
      <c r="F14" s="43"/>
      <c r="G14" s="38"/>
      <c r="H14" s="39"/>
    </row>
    <row r="15" spans="1:8" ht="12.75">
      <c r="A15" s="25"/>
      <c r="B15" s="44"/>
      <c r="C15" s="45"/>
      <c r="D15" s="46" t="s">
        <v>26</v>
      </c>
      <c r="E15" s="29"/>
      <c r="F15" s="47"/>
      <c r="G15" s="30"/>
      <c r="H15" s="31"/>
    </row>
    <row r="16" spans="1:8" ht="12.75">
      <c r="A16" s="32" t="s">
        <v>30</v>
      </c>
      <c r="B16" s="33" t="s">
        <v>10</v>
      </c>
      <c r="C16" s="41">
        <v>45100</v>
      </c>
      <c r="D16" s="35" t="s">
        <v>31</v>
      </c>
      <c r="E16" s="49" t="s">
        <v>32</v>
      </c>
      <c r="F16" s="37">
        <f>40+20</f>
        <v>60</v>
      </c>
      <c r="G16" s="38"/>
      <c r="H16" s="48"/>
    </row>
    <row r="17" spans="1:8" ht="12.75">
      <c r="A17" s="25"/>
      <c r="B17" s="50" t="s">
        <v>33</v>
      </c>
      <c r="C17" s="27" t="s">
        <v>19</v>
      </c>
      <c r="D17" s="46" t="s">
        <v>34</v>
      </c>
      <c r="E17" s="29"/>
      <c r="F17" s="29"/>
      <c r="G17" s="30"/>
      <c r="H17" s="25"/>
    </row>
    <row r="18" spans="1:8" ht="12.75">
      <c r="A18" s="32" t="s">
        <v>35</v>
      </c>
      <c r="B18" s="33" t="s">
        <v>10</v>
      </c>
      <c r="C18" s="41">
        <v>45100</v>
      </c>
      <c r="D18" s="35" t="s">
        <v>36</v>
      </c>
      <c r="E18" s="42" t="s">
        <v>32</v>
      </c>
      <c r="F18" s="51">
        <v>79</v>
      </c>
      <c r="G18" s="38"/>
      <c r="H18" s="39"/>
    </row>
    <row r="19" spans="1:8" ht="12.75">
      <c r="A19" s="48"/>
      <c r="B19" s="50" t="s">
        <v>37</v>
      </c>
      <c r="C19" s="27" t="s">
        <v>19</v>
      </c>
      <c r="D19" s="46" t="s">
        <v>38</v>
      </c>
      <c r="E19" s="52"/>
      <c r="F19" s="52"/>
      <c r="G19" s="53"/>
      <c r="H19" s="48"/>
    </row>
    <row r="20" spans="1:8" ht="12.75">
      <c r="A20" s="54" t="s">
        <v>39</v>
      </c>
      <c r="B20" s="33" t="s">
        <v>10</v>
      </c>
      <c r="C20" s="41">
        <v>45100</v>
      </c>
      <c r="D20" s="55" t="s">
        <v>40</v>
      </c>
      <c r="E20" s="36" t="s">
        <v>32</v>
      </c>
      <c r="F20" s="56">
        <f>2*8</f>
        <v>16</v>
      </c>
      <c r="G20" s="57"/>
      <c r="H20" s="58"/>
    </row>
    <row r="21" spans="1:8" ht="12.75">
      <c r="A21" s="48"/>
      <c r="B21" s="40" t="s">
        <v>41</v>
      </c>
      <c r="C21" s="41" t="s">
        <v>19</v>
      </c>
      <c r="D21" s="59" t="s">
        <v>42</v>
      </c>
      <c r="E21" s="52"/>
      <c r="F21" s="52"/>
      <c r="G21" s="53"/>
      <c r="H21" s="48"/>
    </row>
    <row r="22" spans="1:8" ht="12.75">
      <c r="A22" s="25"/>
      <c r="B22" s="50"/>
      <c r="C22" s="27"/>
      <c r="D22" s="46" t="s">
        <v>43</v>
      </c>
      <c r="E22" s="29"/>
      <c r="F22" s="29"/>
      <c r="G22" s="30"/>
      <c r="H22" s="25"/>
    </row>
    <row r="23" spans="1:8" ht="15">
      <c r="A23" s="32" t="s">
        <v>44</v>
      </c>
      <c r="B23" s="33" t="s">
        <v>10</v>
      </c>
      <c r="C23" s="41">
        <v>45100</v>
      </c>
      <c r="D23" s="35" t="s">
        <v>45</v>
      </c>
      <c r="E23" s="42" t="s">
        <v>23</v>
      </c>
      <c r="F23" s="37">
        <f>8*0.5*0.3*2</f>
        <v>2.4</v>
      </c>
      <c r="G23" s="38"/>
      <c r="H23" s="39"/>
    </row>
    <row r="24" spans="1:8" ht="12.75">
      <c r="A24" s="32"/>
      <c r="B24" s="60" t="s">
        <v>46</v>
      </c>
      <c r="C24" s="41" t="s">
        <v>19</v>
      </c>
      <c r="D24" s="35" t="s">
        <v>47</v>
      </c>
      <c r="E24" s="49"/>
      <c r="F24" s="51"/>
      <c r="G24" s="53"/>
      <c r="H24" s="39"/>
    </row>
    <row r="25" spans="1:8" ht="12.75">
      <c r="A25" s="61"/>
      <c r="B25" s="62"/>
      <c r="C25" s="27"/>
      <c r="D25" s="46" t="s">
        <v>48</v>
      </c>
      <c r="E25" s="63"/>
      <c r="F25" s="64"/>
      <c r="G25" s="30"/>
      <c r="H25" s="31"/>
    </row>
    <row r="26" spans="1:8" ht="15">
      <c r="A26" s="65" t="s">
        <v>49</v>
      </c>
      <c r="B26" s="66" t="s">
        <v>10</v>
      </c>
      <c r="C26" s="67">
        <v>45100</v>
      </c>
      <c r="D26" s="68" t="s">
        <v>50</v>
      </c>
      <c r="E26" s="42" t="s">
        <v>23</v>
      </c>
      <c r="F26" s="38">
        <f>(10+8+6.5+6.5+7.5+8+7.5+7.5)*1+15*1.5*1.5</f>
        <v>95.25</v>
      </c>
      <c r="G26" s="69"/>
      <c r="H26" s="70"/>
    </row>
    <row r="27" spans="1:8" ht="12.75">
      <c r="A27" s="71"/>
      <c r="B27" s="72" t="s">
        <v>51</v>
      </c>
      <c r="C27" s="67" t="s">
        <v>19</v>
      </c>
      <c r="D27" s="68" t="s">
        <v>52</v>
      </c>
      <c r="E27" s="52"/>
      <c r="F27" s="53"/>
      <c r="G27" s="73"/>
      <c r="H27" s="74"/>
    </row>
    <row r="28" spans="1:8" ht="12.75">
      <c r="A28" s="71"/>
      <c r="B28" s="72"/>
      <c r="C28" s="75"/>
      <c r="D28" s="68" t="s">
        <v>53</v>
      </c>
      <c r="E28" s="52"/>
      <c r="F28" s="52"/>
      <c r="G28" s="73"/>
      <c r="H28" s="74"/>
    </row>
    <row r="29" spans="1:8" ht="12.75">
      <c r="A29" s="76"/>
      <c r="B29" s="77"/>
      <c r="C29" s="78"/>
      <c r="D29" s="79" t="s">
        <v>54</v>
      </c>
      <c r="E29" s="29"/>
      <c r="F29" s="29"/>
      <c r="G29" s="30"/>
      <c r="H29" s="80"/>
    </row>
    <row r="30" spans="1:8" ht="15">
      <c r="A30" s="65" t="s">
        <v>55</v>
      </c>
      <c r="B30" s="66" t="s">
        <v>10</v>
      </c>
      <c r="C30" s="67">
        <v>45100</v>
      </c>
      <c r="D30" s="68" t="s">
        <v>56</v>
      </c>
      <c r="E30" s="36" t="s">
        <v>23</v>
      </c>
      <c r="F30" s="323">
        <v>95.25</v>
      </c>
      <c r="G30" s="53"/>
      <c r="H30" s="70"/>
    </row>
    <row r="31" spans="1:8" ht="12.75">
      <c r="A31" s="71"/>
      <c r="B31" s="72" t="s">
        <v>57</v>
      </c>
      <c r="C31" s="67" t="s">
        <v>19</v>
      </c>
      <c r="D31" s="68" t="s">
        <v>58</v>
      </c>
      <c r="E31" s="52"/>
      <c r="F31" s="52"/>
      <c r="G31" s="53"/>
      <c r="H31" s="74"/>
    </row>
    <row r="32" spans="1:8" ht="13.5" thickBot="1">
      <c r="A32" s="48"/>
      <c r="B32" s="72"/>
      <c r="C32" s="75"/>
      <c r="D32" s="68" t="s">
        <v>59</v>
      </c>
      <c r="E32" s="52"/>
      <c r="F32" s="52"/>
      <c r="G32" s="73"/>
      <c r="H32" s="74"/>
    </row>
    <row r="33" spans="1:8" ht="14.25" thickBot="1">
      <c r="A33" s="197"/>
      <c r="B33" s="319"/>
      <c r="C33" s="320"/>
      <c r="D33" s="259" t="s">
        <v>60</v>
      </c>
      <c r="E33" s="238"/>
      <c r="F33" s="238"/>
      <c r="G33" s="240"/>
      <c r="H33" s="321">
        <f>SUM(H34:H54)+H61+H63+H62+H64+H65</f>
        <v>0</v>
      </c>
    </row>
    <row r="34" spans="1:8" ht="12.75">
      <c r="A34" s="32" t="s">
        <v>61</v>
      </c>
      <c r="B34" s="81" t="s">
        <v>10</v>
      </c>
      <c r="C34" s="67">
        <v>45230</v>
      </c>
      <c r="D34" s="82" t="s">
        <v>62</v>
      </c>
      <c r="E34" s="42" t="s">
        <v>32</v>
      </c>
      <c r="F34" s="83">
        <v>105.91</v>
      </c>
      <c r="G34" s="38"/>
      <c r="H34" s="70"/>
    </row>
    <row r="35" spans="1:8" ht="12.75">
      <c r="A35" s="48"/>
      <c r="B35" s="72" t="s">
        <v>63</v>
      </c>
      <c r="C35" s="67" t="s">
        <v>19</v>
      </c>
      <c r="D35" s="82" t="s">
        <v>64</v>
      </c>
      <c r="E35" s="52"/>
      <c r="F35" s="83"/>
      <c r="G35" s="53"/>
      <c r="H35" s="74"/>
    </row>
    <row r="36" spans="1:8" ht="12.75">
      <c r="A36" s="48"/>
      <c r="B36" s="72"/>
      <c r="C36" s="75"/>
      <c r="D36" s="82" t="s">
        <v>65</v>
      </c>
      <c r="E36" s="52"/>
      <c r="F36" s="83"/>
      <c r="G36" s="53"/>
      <c r="H36" s="74"/>
    </row>
    <row r="37" spans="1:8" ht="12.75">
      <c r="A37" s="48"/>
      <c r="B37" s="72"/>
      <c r="C37" s="75"/>
      <c r="D37" s="82" t="s">
        <v>66</v>
      </c>
      <c r="E37" s="52"/>
      <c r="F37" s="83"/>
      <c r="G37" s="53"/>
      <c r="H37" s="74"/>
    </row>
    <row r="38" spans="1:8" ht="12.75">
      <c r="A38" s="48"/>
      <c r="B38" s="72"/>
      <c r="C38" s="75"/>
      <c r="D38" s="68" t="s">
        <v>67</v>
      </c>
      <c r="E38" s="52"/>
      <c r="F38" s="83"/>
      <c r="G38" s="53"/>
      <c r="H38" s="74"/>
    </row>
    <row r="39" spans="1:8" ht="12.75">
      <c r="A39" s="25"/>
      <c r="B39" s="77"/>
      <c r="C39" s="78"/>
      <c r="D39" s="84" t="s">
        <v>68</v>
      </c>
      <c r="E39" s="29"/>
      <c r="F39" s="85"/>
      <c r="G39" s="30"/>
      <c r="H39" s="80"/>
    </row>
    <row r="40" spans="1:8" ht="12.75">
      <c r="A40" s="32" t="s">
        <v>69</v>
      </c>
      <c r="B40" s="66" t="s">
        <v>10</v>
      </c>
      <c r="C40" s="67">
        <v>45230</v>
      </c>
      <c r="D40" s="82" t="s">
        <v>62</v>
      </c>
      <c r="E40" s="42" t="s">
        <v>32</v>
      </c>
      <c r="F40" s="83">
        <v>122.08</v>
      </c>
      <c r="G40" s="38"/>
      <c r="H40" s="70"/>
    </row>
    <row r="41" spans="1:8" ht="12.75">
      <c r="A41" s="48"/>
      <c r="B41" s="72" t="s">
        <v>63</v>
      </c>
      <c r="C41" s="67" t="s">
        <v>19</v>
      </c>
      <c r="D41" s="82" t="s">
        <v>70</v>
      </c>
      <c r="E41" s="52"/>
      <c r="F41" s="83"/>
      <c r="G41" s="53"/>
      <c r="H41" s="74"/>
    </row>
    <row r="42" spans="1:8" ht="12.75">
      <c r="A42" s="48"/>
      <c r="B42" s="72"/>
      <c r="C42" s="75"/>
      <c r="D42" s="82" t="s">
        <v>65</v>
      </c>
      <c r="E42" s="52"/>
      <c r="F42" s="83"/>
      <c r="G42" s="53"/>
      <c r="H42" s="74"/>
    </row>
    <row r="43" spans="1:8" ht="12.75">
      <c r="A43" s="48"/>
      <c r="B43" s="72"/>
      <c r="C43" s="75"/>
      <c r="D43" s="82" t="s">
        <v>66</v>
      </c>
      <c r="E43" s="52"/>
      <c r="F43" s="83"/>
      <c r="G43" s="53"/>
      <c r="H43" s="74"/>
    </row>
    <row r="44" spans="1:8" ht="12.75">
      <c r="A44" s="48"/>
      <c r="B44" s="72"/>
      <c r="C44" s="75"/>
      <c r="D44" s="68" t="s">
        <v>67</v>
      </c>
      <c r="E44" s="52"/>
      <c r="F44" s="83"/>
      <c r="G44" s="53"/>
      <c r="H44" s="74"/>
    </row>
    <row r="45" spans="1:8" ht="12.75">
      <c r="A45" s="25"/>
      <c r="B45" s="77"/>
      <c r="C45" s="78"/>
      <c r="D45" s="84" t="s">
        <v>68</v>
      </c>
      <c r="E45" s="29"/>
      <c r="F45" s="85"/>
      <c r="G45" s="30"/>
      <c r="H45" s="80"/>
    </row>
    <row r="46" spans="1:8" ht="12.75">
      <c r="A46" s="32" t="s">
        <v>71</v>
      </c>
      <c r="B46" s="66" t="s">
        <v>10</v>
      </c>
      <c r="C46" s="67">
        <v>45230</v>
      </c>
      <c r="D46" s="82" t="s">
        <v>62</v>
      </c>
      <c r="E46" s="42" t="s">
        <v>32</v>
      </c>
      <c r="F46" s="83">
        <v>131.05</v>
      </c>
      <c r="G46" s="38"/>
      <c r="H46" s="70"/>
    </row>
    <row r="47" spans="1:8" ht="12.75">
      <c r="A47" s="48"/>
      <c r="B47" s="72" t="s">
        <v>63</v>
      </c>
      <c r="C47" s="67" t="s">
        <v>19</v>
      </c>
      <c r="D47" s="82" t="s">
        <v>72</v>
      </c>
      <c r="E47" s="52"/>
      <c r="F47" s="83"/>
      <c r="G47" s="53"/>
      <c r="H47" s="74"/>
    </row>
    <row r="48" spans="1:8" ht="12.75">
      <c r="A48" s="48"/>
      <c r="B48" s="72"/>
      <c r="C48" s="75"/>
      <c r="D48" s="82" t="s">
        <v>65</v>
      </c>
      <c r="E48" s="52"/>
      <c r="F48" s="83"/>
      <c r="G48" s="53"/>
      <c r="H48" s="74"/>
    </row>
    <row r="49" spans="1:8" ht="12.75">
      <c r="A49" s="48"/>
      <c r="B49" s="72"/>
      <c r="C49" s="75"/>
      <c r="D49" s="82" t="s">
        <v>66</v>
      </c>
      <c r="E49" s="52"/>
      <c r="F49" s="83"/>
      <c r="G49" s="53"/>
      <c r="H49" s="74"/>
    </row>
    <row r="50" spans="1:8" ht="12.75">
      <c r="A50" s="48"/>
      <c r="B50" s="72"/>
      <c r="C50" s="75"/>
      <c r="D50" s="68" t="s">
        <v>67</v>
      </c>
      <c r="E50" s="52"/>
      <c r="F50" s="83"/>
      <c r="G50" s="53"/>
      <c r="H50" s="74"/>
    </row>
    <row r="51" spans="1:8" ht="12.75">
      <c r="A51" s="25"/>
      <c r="B51" s="77"/>
      <c r="C51" s="78"/>
      <c r="D51" s="84" t="s">
        <v>68</v>
      </c>
      <c r="E51" s="29"/>
      <c r="F51" s="85"/>
      <c r="G51" s="30"/>
      <c r="H51" s="80"/>
    </row>
    <row r="52" spans="1:8" ht="12.75">
      <c r="A52" s="32" t="s">
        <v>73</v>
      </c>
      <c r="B52" s="66" t="s">
        <v>10</v>
      </c>
      <c r="C52" s="67">
        <v>45230</v>
      </c>
      <c r="D52" s="82" t="s">
        <v>74</v>
      </c>
      <c r="E52" s="36" t="s">
        <v>32</v>
      </c>
      <c r="F52" s="86">
        <f>7.92+7.86+7.81</f>
        <v>23.59</v>
      </c>
      <c r="G52" s="38"/>
      <c r="H52" s="70"/>
    </row>
    <row r="53" spans="1:8" ht="12.75">
      <c r="A53" s="48"/>
      <c r="B53" s="72" t="s">
        <v>63</v>
      </c>
      <c r="C53" s="67" t="s">
        <v>19</v>
      </c>
      <c r="D53" s="82" t="s">
        <v>75</v>
      </c>
      <c r="E53" s="52"/>
      <c r="F53" s="52"/>
      <c r="G53" s="53"/>
      <c r="H53" s="74"/>
    </row>
    <row r="54" spans="1:8" ht="13.5" thickBot="1">
      <c r="A54" s="87"/>
      <c r="B54" s="88"/>
      <c r="C54" s="89"/>
      <c r="D54" s="90" t="s">
        <v>76</v>
      </c>
      <c r="E54" s="91"/>
      <c r="F54" s="91"/>
      <c r="G54" s="92"/>
      <c r="H54" s="93"/>
    </row>
    <row r="55" spans="1:8" ht="12.75">
      <c r="A55" s="53"/>
      <c r="B55" s="94"/>
      <c r="C55" s="95"/>
      <c r="D55" s="96"/>
      <c r="E55" s="53"/>
      <c r="F55" s="53"/>
      <c r="G55" s="53"/>
      <c r="H55" s="97"/>
    </row>
    <row r="56" spans="1:8" ht="12.75">
      <c r="A56" s="330" t="s">
        <v>0</v>
      </c>
      <c r="B56" s="330"/>
      <c r="C56" s="330"/>
      <c r="D56" s="330"/>
      <c r="E56" s="330"/>
      <c r="F56" s="330"/>
      <c r="G56" s="330"/>
      <c r="H56" s="330"/>
    </row>
    <row r="57" spans="1:8" ht="12.75">
      <c r="A57" s="329" t="s">
        <v>1</v>
      </c>
      <c r="B57" s="329"/>
      <c r="C57" s="329"/>
      <c r="D57" s="329"/>
      <c r="E57" s="329"/>
      <c r="F57" s="329"/>
      <c r="G57" s="329"/>
      <c r="H57" s="329"/>
    </row>
    <row r="58" spans="1:8" ht="13.5" thickBot="1">
      <c r="A58" s="1"/>
      <c r="B58" s="1"/>
      <c r="C58" s="1"/>
      <c r="D58" s="1"/>
      <c r="E58" s="1"/>
      <c r="F58" s="1"/>
      <c r="G58" s="1"/>
      <c r="H58" s="1"/>
    </row>
    <row r="59" spans="1:8" ht="12.75">
      <c r="A59" s="2" t="s">
        <v>2</v>
      </c>
      <c r="B59" s="3" t="s">
        <v>3</v>
      </c>
      <c r="C59" s="2" t="s">
        <v>4</v>
      </c>
      <c r="D59" s="4" t="s">
        <v>5</v>
      </c>
      <c r="E59" s="2" t="s">
        <v>6</v>
      </c>
      <c r="F59" s="2" t="s">
        <v>7</v>
      </c>
      <c r="G59" s="2" t="s">
        <v>8</v>
      </c>
      <c r="H59" s="98" t="s">
        <v>9</v>
      </c>
    </row>
    <row r="60" spans="1:8" ht="13.5" thickBot="1">
      <c r="A60" s="6"/>
      <c r="B60" s="7" t="s">
        <v>10</v>
      </c>
      <c r="C60" s="6" t="s">
        <v>11</v>
      </c>
      <c r="D60" s="6"/>
      <c r="E60" s="6" t="s">
        <v>12</v>
      </c>
      <c r="F60" s="6"/>
      <c r="G60" s="6" t="s">
        <v>13</v>
      </c>
      <c r="H60" s="99"/>
    </row>
    <row r="61" spans="1:8" ht="12.75">
      <c r="A61" s="100" t="s">
        <v>77</v>
      </c>
      <c r="B61" s="101" t="s">
        <v>10</v>
      </c>
      <c r="C61" s="19">
        <v>45230</v>
      </c>
      <c r="D61" s="102" t="s">
        <v>78</v>
      </c>
      <c r="E61" s="103" t="s">
        <v>79</v>
      </c>
      <c r="F61" s="104">
        <f>6</f>
        <v>6</v>
      </c>
      <c r="G61" s="57"/>
      <c r="H61" s="70"/>
    </row>
    <row r="62" spans="1:8" ht="12.75">
      <c r="A62" s="25"/>
      <c r="B62" s="105" t="s">
        <v>63</v>
      </c>
      <c r="C62" s="27" t="s">
        <v>19</v>
      </c>
      <c r="D62" s="106" t="s">
        <v>80</v>
      </c>
      <c r="E62" s="107"/>
      <c r="F62" s="108"/>
      <c r="G62" s="30"/>
      <c r="H62" s="80"/>
    </row>
    <row r="63" spans="1:8" ht="12.75">
      <c r="A63" s="32" t="s">
        <v>81</v>
      </c>
      <c r="B63" s="66" t="s">
        <v>10</v>
      </c>
      <c r="C63" s="67">
        <v>45230</v>
      </c>
      <c r="D63" s="109" t="s">
        <v>82</v>
      </c>
      <c r="E63" s="36" t="s">
        <v>32</v>
      </c>
      <c r="F63" s="110">
        <f>26.61+24.48+22.04</f>
        <v>73.13</v>
      </c>
      <c r="G63" s="38"/>
      <c r="H63" s="70"/>
    </row>
    <row r="64" spans="1:8" ht="12.75">
      <c r="A64" s="48"/>
      <c r="B64" s="72" t="s">
        <v>63</v>
      </c>
      <c r="C64" s="67" t="s">
        <v>19</v>
      </c>
      <c r="D64" s="111" t="s">
        <v>83</v>
      </c>
      <c r="E64" s="42"/>
      <c r="F64" s="112"/>
      <c r="G64" s="53"/>
      <c r="H64" s="74"/>
    </row>
    <row r="65" spans="1:8" ht="13.5" thickBot="1">
      <c r="A65" s="48"/>
      <c r="B65" s="94"/>
      <c r="C65" s="113"/>
      <c r="D65" s="68" t="s">
        <v>84</v>
      </c>
      <c r="E65" s="52"/>
      <c r="F65" s="83"/>
      <c r="G65" s="53"/>
      <c r="H65" s="74"/>
    </row>
    <row r="66" spans="1:8" ht="13.5" thickBot="1">
      <c r="A66" s="114"/>
      <c r="B66" s="115"/>
      <c r="C66" s="116"/>
      <c r="D66" s="117" t="s">
        <v>85</v>
      </c>
      <c r="E66" s="118"/>
      <c r="F66" s="119"/>
      <c r="G66" s="120"/>
      <c r="H66" s="312">
        <f>SUM(H67:H86)</f>
        <v>0</v>
      </c>
    </row>
    <row r="67" spans="1:8" ht="15">
      <c r="A67" s="121" t="s">
        <v>86</v>
      </c>
      <c r="B67" s="33" t="s">
        <v>10</v>
      </c>
      <c r="C67" s="19">
        <v>45230</v>
      </c>
      <c r="D67" s="122" t="s">
        <v>87</v>
      </c>
      <c r="E67" s="103" t="s">
        <v>23</v>
      </c>
      <c r="F67" s="123">
        <f>2506.86*1.5*2</f>
        <v>7520.58</v>
      </c>
      <c r="G67" s="38"/>
      <c r="H67" s="24"/>
    </row>
    <row r="68" spans="1:8" ht="12.75">
      <c r="A68" s="48"/>
      <c r="B68" s="60" t="s">
        <v>88</v>
      </c>
      <c r="C68" s="41" t="s">
        <v>89</v>
      </c>
      <c r="D68" s="122" t="s">
        <v>90</v>
      </c>
      <c r="E68" s="52"/>
      <c r="F68" s="83"/>
      <c r="G68" s="53"/>
      <c r="H68" s="48"/>
    </row>
    <row r="69" spans="1:8" ht="12.75">
      <c r="A69" s="25"/>
      <c r="B69" s="50"/>
      <c r="C69" s="27"/>
      <c r="D69" s="46" t="s">
        <v>91</v>
      </c>
      <c r="E69" s="107"/>
      <c r="F69" s="124"/>
      <c r="G69" s="30"/>
      <c r="H69" s="31"/>
    </row>
    <row r="70" spans="1:8" ht="15">
      <c r="A70" s="32" t="s">
        <v>92</v>
      </c>
      <c r="B70" s="33" t="s">
        <v>10</v>
      </c>
      <c r="C70" s="41">
        <v>45230</v>
      </c>
      <c r="D70" s="125" t="s">
        <v>93</v>
      </c>
      <c r="E70" s="36" t="s">
        <v>23</v>
      </c>
      <c r="F70" s="126">
        <f>2506.86*1.5*2</f>
        <v>7520.58</v>
      </c>
      <c r="G70" s="38"/>
      <c r="H70" s="39"/>
    </row>
    <row r="71" spans="1:8" ht="12.75">
      <c r="A71" s="48"/>
      <c r="B71" s="60" t="s">
        <v>94</v>
      </c>
      <c r="C71" s="41" t="s">
        <v>89</v>
      </c>
      <c r="D71" s="125" t="s">
        <v>95</v>
      </c>
      <c r="E71" s="52"/>
      <c r="F71" s="52"/>
      <c r="G71" s="53"/>
      <c r="H71" s="48"/>
    </row>
    <row r="72" spans="1:8" ht="12.75">
      <c r="A72" s="25"/>
      <c r="B72" s="50"/>
      <c r="C72" s="27"/>
      <c r="D72" s="46" t="s">
        <v>96</v>
      </c>
      <c r="E72" s="107"/>
      <c r="F72" s="124"/>
      <c r="G72" s="30"/>
      <c r="H72" s="31"/>
    </row>
    <row r="73" spans="1:8" ht="15">
      <c r="A73" s="54" t="s">
        <v>97</v>
      </c>
      <c r="B73" s="127" t="s">
        <v>10</v>
      </c>
      <c r="C73" s="34">
        <v>45230</v>
      </c>
      <c r="D73" s="128" t="s">
        <v>98</v>
      </c>
      <c r="E73" s="129" t="s">
        <v>23</v>
      </c>
      <c r="F73" s="56">
        <f>2506.86*1.4*2</f>
        <v>7019.208</v>
      </c>
      <c r="G73" s="57"/>
      <c r="H73" s="58"/>
    </row>
    <row r="74" spans="1:8" ht="12.75">
      <c r="A74" s="48"/>
      <c r="B74" s="60" t="s">
        <v>99</v>
      </c>
      <c r="C74" s="41" t="s">
        <v>89</v>
      </c>
      <c r="D74" s="130" t="s">
        <v>100</v>
      </c>
      <c r="E74" s="42"/>
      <c r="F74" s="131"/>
      <c r="G74" s="53"/>
      <c r="H74" s="39"/>
    </row>
    <row r="75" spans="1:8" ht="12.75">
      <c r="A75" s="48"/>
      <c r="B75" s="60"/>
      <c r="C75" s="41"/>
      <c r="D75" s="132" t="s">
        <v>101</v>
      </c>
      <c r="E75" s="42"/>
      <c r="F75" s="133"/>
      <c r="G75" s="53"/>
      <c r="H75" s="39"/>
    </row>
    <row r="76" spans="1:8" ht="12.75">
      <c r="A76" s="25"/>
      <c r="B76" s="50"/>
      <c r="C76" s="27"/>
      <c r="D76" s="134" t="s">
        <v>102</v>
      </c>
      <c r="E76" s="107"/>
      <c r="F76" s="135"/>
      <c r="G76" s="30"/>
      <c r="H76" s="31"/>
    </row>
    <row r="77" spans="1:8" ht="15">
      <c r="A77" s="32" t="s">
        <v>103</v>
      </c>
      <c r="B77" s="33" t="s">
        <v>10</v>
      </c>
      <c r="C77" s="41">
        <v>45233</v>
      </c>
      <c r="D77" s="136" t="s">
        <v>104</v>
      </c>
      <c r="E77" s="36" t="s">
        <v>23</v>
      </c>
      <c r="F77" s="137">
        <f>2506.86*0.97*2</f>
        <v>4863.3084</v>
      </c>
      <c r="G77" s="138"/>
      <c r="H77" s="39"/>
    </row>
    <row r="78" spans="1:8" ht="12.75">
      <c r="A78" s="48"/>
      <c r="B78" s="40" t="s">
        <v>105</v>
      </c>
      <c r="C78" s="41" t="s">
        <v>89</v>
      </c>
      <c r="D78" s="59" t="s">
        <v>106</v>
      </c>
      <c r="E78" s="83"/>
      <c r="F78" s="126"/>
      <c r="G78" s="38"/>
      <c r="H78" s="39"/>
    </row>
    <row r="79" spans="1:8" ht="12.75">
      <c r="A79" s="25"/>
      <c r="B79" s="139"/>
      <c r="C79" s="27"/>
      <c r="D79" s="140" t="s">
        <v>107</v>
      </c>
      <c r="E79" s="85"/>
      <c r="F79" s="85"/>
      <c r="G79" s="30"/>
      <c r="H79" s="25"/>
    </row>
    <row r="80" spans="1:8" ht="15">
      <c r="A80" s="32" t="s">
        <v>108</v>
      </c>
      <c r="B80" s="33" t="s">
        <v>10</v>
      </c>
      <c r="C80" s="41">
        <v>45233</v>
      </c>
      <c r="D80" s="141" t="s">
        <v>109</v>
      </c>
      <c r="E80" s="142" t="s">
        <v>23</v>
      </c>
      <c r="F80" s="137">
        <f>2506.86*0.97*2</f>
        <v>4863.3084</v>
      </c>
      <c r="G80" s="38"/>
      <c r="H80" s="39"/>
    </row>
    <row r="81" spans="1:8" ht="12.75">
      <c r="A81" s="48"/>
      <c r="B81" s="40" t="s">
        <v>110</v>
      </c>
      <c r="C81" s="41" t="s">
        <v>89</v>
      </c>
      <c r="D81" s="141" t="s">
        <v>111</v>
      </c>
      <c r="E81" s="83"/>
      <c r="F81" s="126"/>
      <c r="G81" s="38"/>
      <c r="H81" s="39"/>
    </row>
    <row r="82" spans="1:8" ht="12.75">
      <c r="A82" s="25"/>
      <c r="B82" s="139"/>
      <c r="C82" s="27"/>
      <c r="D82" s="140" t="s">
        <v>112</v>
      </c>
      <c r="E82" s="85"/>
      <c r="F82" s="85"/>
      <c r="G82" s="30"/>
      <c r="H82" s="25"/>
    </row>
    <row r="83" spans="1:8" ht="15">
      <c r="A83" s="32" t="s">
        <v>113</v>
      </c>
      <c r="B83" s="33" t="s">
        <v>10</v>
      </c>
      <c r="C83" s="41">
        <v>45233</v>
      </c>
      <c r="D83" s="59" t="s">
        <v>114</v>
      </c>
      <c r="E83" s="36" t="s">
        <v>23</v>
      </c>
      <c r="F83" s="56">
        <f>2506.86*0.755*2</f>
        <v>3785.3586</v>
      </c>
      <c r="G83" s="38"/>
      <c r="H83" s="39"/>
    </row>
    <row r="84" spans="1:8" ht="12.75">
      <c r="A84" s="48"/>
      <c r="B84" s="40" t="s">
        <v>115</v>
      </c>
      <c r="C84" s="41" t="s">
        <v>89</v>
      </c>
      <c r="D84" s="59" t="s">
        <v>116</v>
      </c>
      <c r="E84" s="83"/>
      <c r="F84" s="83"/>
      <c r="G84" s="53"/>
      <c r="H84" s="48"/>
    </row>
    <row r="85" spans="1:8" ht="12.75">
      <c r="A85" s="48"/>
      <c r="B85" s="143"/>
      <c r="C85" s="48"/>
      <c r="D85" s="59" t="s">
        <v>117</v>
      </c>
      <c r="E85" s="83"/>
      <c r="F85" s="83"/>
      <c r="G85" s="53"/>
      <c r="H85" s="48"/>
    </row>
    <row r="86" spans="1:8" ht="13.5" thickBot="1">
      <c r="A86" s="48"/>
      <c r="B86" s="143"/>
      <c r="C86" s="144"/>
      <c r="D86" s="145" t="s">
        <v>118</v>
      </c>
      <c r="E86" s="146"/>
      <c r="F86" s="146"/>
      <c r="G86" s="53"/>
      <c r="H86" s="48"/>
    </row>
    <row r="87" spans="1:8" ht="14.25" thickBot="1">
      <c r="A87" s="10"/>
      <c r="B87" s="15"/>
      <c r="C87" s="331" t="s">
        <v>119</v>
      </c>
      <c r="D87" s="332"/>
      <c r="E87" s="332"/>
      <c r="F87" s="332"/>
      <c r="G87" s="333"/>
      <c r="H87" s="313">
        <f>SUM(H88:H98)</f>
        <v>0</v>
      </c>
    </row>
    <row r="88" spans="1:8" ht="15">
      <c r="A88" s="121" t="s">
        <v>120</v>
      </c>
      <c r="B88" s="147" t="s">
        <v>10</v>
      </c>
      <c r="C88" s="41">
        <v>45233</v>
      </c>
      <c r="D88" s="148" t="s">
        <v>121</v>
      </c>
      <c r="E88" s="142" t="s">
        <v>122</v>
      </c>
      <c r="F88" s="51">
        <f>(2.01+1.63+10.76+1.58+1.37+6.49+8.67+4+7.81+6.59+6.36+7.81+7.86+7.92+7.97+3.61+3.2)*1*2.5-(2.01+1.63+10.76+1.58+1.37+6.49+8.67+4+7.81+6.59+6.36+7.81+7.86+7.92+7.97+3.61+3.2)*3.14*0.16*0.16/4-(2.01+1.63+10.76+1.58+1.37+6.49+8.67+4+7.81+6.59+6.36+7.81+7.86+7.92+7.97+3.61+3.2)*1*0.2-(2.01+1.63+10.76+1.58+1.37+6.49+8.67+4+7.81+6.59+6.36+7.81+7.86+7.92+7.97+3.61+3.2)*1*0.6</f>
        <v>160.66601856</v>
      </c>
      <c r="G88" s="69"/>
      <c r="H88" s="24"/>
    </row>
    <row r="89" spans="1:8" ht="12.75">
      <c r="A89" s="25"/>
      <c r="B89" s="149" t="s">
        <v>123</v>
      </c>
      <c r="C89" s="27" t="s">
        <v>89</v>
      </c>
      <c r="D89" s="150" t="s">
        <v>124</v>
      </c>
      <c r="E89" s="85"/>
      <c r="F89" s="124"/>
      <c r="G89" s="151"/>
      <c r="H89" s="31"/>
    </row>
    <row r="90" spans="1:8" ht="15">
      <c r="A90" s="32" t="s">
        <v>125</v>
      </c>
      <c r="B90" s="147" t="s">
        <v>10</v>
      </c>
      <c r="C90" s="41">
        <v>45233</v>
      </c>
      <c r="D90" s="68" t="s">
        <v>126</v>
      </c>
      <c r="E90" s="36" t="s">
        <v>23</v>
      </c>
      <c r="F90" s="51">
        <f>(2.01+1.63+10.76+1.58+1.37+6.49+8.67+4+7.81+6.59+6.36+7.81+7.86+7.92+7.97+3.61+3.2)*1</f>
        <v>95.64</v>
      </c>
      <c r="G90" s="57"/>
      <c r="H90" s="39"/>
    </row>
    <row r="91" spans="1:8" ht="12.75">
      <c r="A91" s="48"/>
      <c r="B91" s="152" t="s">
        <v>99</v>
      </c>
      <c r="C91" s="41" t="s">
        <v>89</v>
      </c>
      <c r="D91" s="153" t="s">
        <v>127</v>
      </c>
      <c r="E91" s="52"/>
      <c r="F91" s="52"/>
      <c r="G91" s="73"/>
      <c r="H91" s="48"/>
    </row>
    <row r="92" spans="1:8" ht="12.75">
      <c r="A92" s="25"/>
      <c r="B92" s="30"/>
      <c r="C92" s="27"/>
      <c r="D92" s="154" t="s">
        <v>128</v>
      </c>
      <c r="E92" s="29"/>
      <c r="F92" s="29"/>
      <c r="G92" s="151"/>
      <c r="H92" s="25"/>
    </row>
    <row r="93" spans="1:8" ht="15">
      <c r="A93" s="32" t="s">
        <v>129</v>
      </c>
      <c r="B93" s="147" t="s">
        <v>10</v>
      </c>
      <c r="C93" s="41">
        <v>45233</v>
      </c>
      <c r="D93" s="68" t="s">
        <v>130</v>
      </c>
      <c r="E93" s="36" t="s">
        <v>23</v>
      </c>
      <c r="F93" s="51">
        <f>(2.01+1.63+10.76+1.58+1.37+6.49+8.67+4+7.81+6.59+6.36+7.81+7.86+7.92+7.97+3.61+3.2)*1</f>
        <v>95.64</v>
      </c>
      <c r="G93" s="138"/>
      <c r="H93" s="39"/>
    </row>
    <row r="94" spans="1:8" ht="12.75">
      <c r="A94" s="48"/>
      <c r="B94" s="152" t="s">
        <v>105</v>
      </c>
      <c r="C94" s="41" t="s">
        <v>89</v>
      </c>
      <c r="D94" s="155" t="s">
        <v>131</v>
      </c>
      <c r="E94" s="52"/>
      <c r="F94" s="131"/>
      <c r="G94" s="73"/>
      <c r="H94" s="39"/>
    </row>
    <row r="95" spans="1:8" ht="12.75">
      <c r="A95" s="25"/>
      <c r="B95" s="156"/>
      <c r="C95" s="27"/>
      <c r="D95" s="84" t="s">
        <v>132</v>
      </c>
      <c r="E95" s="29"/>
      <c r="F95" s="124"/>
      <c r="G95" s="151"/>
      <c r="H95" s="25"/>
    </row>
    <row r="96" spans="1:8" ht="15">
      <c r="A96" s="32" t="s">
        <v>133</v>
      </c>
      <c r="B96" s="147" t="s">
        <v>10</v>
      </c>
      <c r="C96" s="41">
        <v>45233</v>
      </c>
      <c r="D96" s="68" t="s">
        <v>134</v>
      </c>
      <c r="E96" s="36" t="s">
        <v>23</v>
      </c>
      <c r="F96" s="51">
        <f>(2.01+1.63+10.76+1.58+1.37+6.49+8.67+4+7.81+6.59+6.36+7.81+7.86+7.92+7.97+3.61+3.2)*1</f>
        <v>95.64</v>
      </c>
      <c r="G96" s="38"/>
      <c r="H96" s="39"/>
    </row>
    <row r="97" spans="1:8" ht="12.75">
      <c r="A97" s="48"/>
      <c r="B97" s="152" t="s">
        <v>135</v>
      </c>
      <c r="C97" s="41" t="s">
        <v>89</v>
      </c>
      <c r="D97" s="68" t="s">
        <v>136</v>
      </c>
      <c r="E97" s="52"/>
      <c r="F97" s="157"/>
      <c r="G97" s="73"/>
      <c r="H97" s="48"/>
    </row>
    <row r="98" spans="1:8" ht="13.5" thickBot="1">
      <c r="A98" s="87"/>
      <c r="B98" s="158"/>
      <c r="C98" s="144"/>
      <c r="D98" s="159" t="s">
        <v>137</v>
      </c>
      <c r="E98" s="91"/>
      <c r="F98" s="160"/>
      <c r="G98" s="161"/>
      <c r="H98" s="87"/>
    </row>
    <row r="99" spans="1:8" ht="14.25" thickBot="1">
      <c r="A99" s="114"/>
      <c r="B99" s="115"/>
      <c r="C99" s="162"/>
      <c r="D99" s="13" t="s">
        <v>138</v>
      </c>
      <c r="E99" s="14"/>
      <c r="F99" s="119"/>
      <c r="G99" s="120"/>
      <c r="H99" s="312">
        <f>SUM(H100:H108)+H116+H117+H118+H119+H120+H121+H122+H123+H124+H125+H126+H127</f>
        <v>0</v>
      </c>
    </row>
    <row r="100" spans="1:8" ht="15">
      <c r="A100" s="121" t="s">
        <v>139</v>
      </c>
      <c r="B100" s="33" t="s">
        <v>10</v>
      </c>
      <c r="C100" s="19">
        <v>45230</v>
      </c>
      <c r="D100" s="163" t="s">
        <v>140</v>
      </c>
      <c r="E100" s="103" t="s">
        <v>23</v>
      </c>
      <c r="F100" s="164">
        <f>2506.86*5.5+18*18-3.14*18*18/4+12.5*12.5-3.14*12.5*12.5/4+9*(6*6-3.14*6*6/4)+9*6*4+(10*10-3.14*10*10/4)+25*4+2*(5*5-3.14*5*5/4)+10*4+2*(7*7-3.14*7*7/4)+10*5</f>
        <v>14419.96375</v>
      </c>
      <c r="G100" s="38"/>
      <c r="H100" s="24"/>
    </row>
    <row r="101" spans="1:8" ht="12.75">
      <c r="A101" s="48"/>
      <c r="B101" s="60" t="s">
        <v>141</v>
      </c>
      <c r="C101" s="41" t="s">
        <v>89</v>
      </c>
      <c r="D101" s="165" t="s">
        <v>142</v>
      </c>
      <c r="E101" s="83"/>
      <c r="F101" s="52"/>
      <c r="G101" s="53"/>
      <c r="H101" s="48"/>
    </row>
    <row r="102" spans="1:8" ht="12.75">
      <c r="A102" s="25"/>
      <c r="B102" s="50"/>
      <c r="C102" s="27"/>
      <c r="D102" s="166" t="s">
        <v>143</v>
      </c>
      <c r="E102" s="167"/>
      <c r="F102" s="124"/>
      <c r="G102" s="30"/>
      <c r="H102" s="31"/>
    </row>
    <row r="103" spans="1:8" ht="15">
      <c r="A103" s="32" t="s">
        <v>144</v>
      </c>
      <c r="B103" s="96" t="s">
        <v>10</v>
      </c>
      <c r="C103" s="41">
        <v>45100</v>
      </c>
      <c r="D103" s="168" t="s">
        <v>145</v>
      </c>
      <c r="E103" s="142" t="s">
        <v>23</v>
      </c>
      <c r="F103" s="169">
        <f>2506.86*1.5*2</f>
        <v>7520.58</v>
      </c>
      <c r="G103" s="53"/>
      <c r="H103" s="170"/>
    </row>
    <row r="104" spans="1:8" ht="12.75">
      <c r="A104" s="48"/>
      <c r="B104" s="60" t="s">
        <v>146</v>
      </c>
      <c r="C104" s="41" t="s">
        <v>19</v>
      </c>
      <c r="D104" s="171" t="s">
        <v>147</v>
      </c>
      <c r="E104" s="83"/>
      <c r="F104" s="52"/>
      <c r="G104" s="53"/>
      <c r="H104" s="170"/>
    </row>
    <row r="105" spans="1:8" ht="12.75">
      <c r="A105" s="48"/>
      <c r="B105" s="60"/>
      <c r="C105" s="41"/>
      <c r="D105" s="171" t="s">
        <v>148</v>
      </c>
      <c r="E105" s="83"/>
      <c r="F105" s="52"/>
      <c r="G105" s="53"/>
      <c r="H105" s="170"/>
    </row>
    <row r="106" spans="1:8" ht="12.75">
      <c r="A106" s="48"/>
      <c r="B106" s="60"/>
      <c r="C106" s="41"/>
      <c r="D106" s="171" t="s">
        <v>149</v>
      </c>
      <c r="E106" s="83"/>
      <c r="F106" s="52"/>
      <c r="G106" s="53"/>
      <c r="H106" s="170"/>
    </row>
    <row r="107" spans="1:8" ht="12.75">
      <c r="A107" s="32"/>
      <c r="B107" s="33"/>
      <c r="C107" s="41"/>
      <c r="D107" s="171" t="s">
        <v>150</v>
      </c>
      <c r="E107" s="142"/>
      <c r="F107" s="51"/>
      <c r="G107" s="38"/>
      <c r="H107" s="39"/>
    </row>
    <row r="108" spans="1:8" ht="13.5" thickBot="1">
      <c r="A108" s="172"/>
      <c r="B108" s="173"/>
      <c r="C108" s="144"/>
      <c r="D108" s="174" t="s">
        <v>151</v>
      </c>
      <c r="E108" s="175"/>
      <c r="F108" s="176"/>
      <c r="G108" s="177"/>
      <c r="H108" s="178"/>
    </row>
    <row r="109" spans="1:8" ht="12.75">
      <c r="A109" s="329"/>
      <c r="B109" s="329"/>
      <c r="C109" s="329"/>
      <c r="D109" s="329"/>
      <c r="E109" s="329"/>
      <c r="F109" s="329"/>
      <c r="G109" s="329"/>
      <c r="H109" s="329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330" t="s">
        <v>0</v>
      </c>
      <c r="B111" s="330"/>
      <c r="C111" s="330"/>
      <c r="D111" s="330"/>
      <c r="E111" s="330"/>
      <c r="F111" s="330"/>
      <c r="G111" s="330"/>
      <c r="H111" s="330"/>
    </row>
    <row r="112" spans="1:8" ht="12.75">
      <c r="A112" s="329" t="s">
        <v>1</v>
      </c>
      <c r="B112" s="329"/>
      <c r="C112" s="329"/>
      <c r="D112" s="329"/>
      <c r="E112" s="329"/>
      <c r="F112" s="329"/>
      <c r="G112" s="329"/>
      <c r="H112" s="329"/>
    </row>
    <row r="113" spans="1:8" ht="13.5" thickBot="1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2" t="s">
        <v>2</v>
      </c>
      <c r="B114" s="3" t="s">
        <v>3</v>
      </c>
      <c r="C114" s="2" t="s">
        <v>4</v>
      </c>
      <c r="D114" s="4" t="s">
        <v>5</v>
      </c>
      <c r="E114" s="2" t="s">
        <v>6</v>
      </c>
      <c r="F114" s="2" t="s">
        <v>7</v>
      </c>
      <c r="G114" s="2" t="s">
        <v>8</v>
      </c>
      <c r="H114" s="5" t="s">
        <v>9</v>
      </c>
    </row>
    <row r="115" spans="1:8" ht="13.5" thickBot="1">
      <c r="A115" s="6"/>
      <c r="B115" s="7" t="s">
        <v>10</v>
      </c>
      <c r="C115" s="6" t="s">
        <v>11</v>
      </c>
      <c r="D115" s="179"/>
      <c r="E115" s="6" t="s">
        <v>12</v>
      </c>
      <c r="F115" s="6"/>
      <c r="G115" s="6" t="s">
        <v>13</v>
      </c>
      <c r="H115" s="180"/>
    </row>
    <row r="116" spans="1:8" ht="15">
      <c r="A116" s="32" t="s">
        <v>152</v>
      </c>
      <c r="B116" s="33" t="s">
        <v>10</v>
      </c>
      <c r="C116" s="41">
        <v>45233</v>
      </c>
      <c r="D116" s="122" t="s">
        <v>153</v>
      </c>
      <c r="E116" s="142" t="s">
        <v>23</v>
      </c>
      <c r="F116" s="164">
        <f>2506.86*6.32+18*18-3.14*18*18/4+12.5*12.5-3.14*12.5*12.5/4+9*(6*6-3.14*6*6/4)+9*6*4+(10*10-3.14*10*10/4)+25*4+2*(5*5-3.14*5*5/4)+10*4+2*(7*7-3.14*7*7/4)+10*5</f>
        <v>16475.58895</v>
      </c>
      <c r="G116" s="38"/>
      <c r="H116" s="170"/>
    </row>
    <row r="117" spans="1:8" ht="12.75">
      <c r="A117" s="48"/>
      <c r="B117" s="40" t="s">
        <v>154</v>
      </c>
      <c r="C117" s="41" t="s">
        <v>89</v>
      </c>
      <c r="D117" s="122" t="s">
        <v>155</v>
      </c>
      <c r="E117" s="83"/>
      <c r="F117" s="52"/>
      <c r="G117" s="53"/>
      <c r="H117" s="170"/>
    </row>
    <row r="118" spans="1:8" ht="12.75">
      <c r="A118" s="25"/>
      <c r="B118" s="139"/>
      <c r="C118" s="27"/>
      <c r="D118" s="181" t="s">
        <v>156</v>
      </c>
      <c r="E118" s="85"/>
      <c r="F118" s="29"/>
      <c r="G118" s="30"/>
      <c r="H118" s="182"/>
    </row>
    <row r="119" spans="1:8" ht="15">
      <c r="A119" s="183" t="s">
        <v>157</v>
      </c>
      <c r="B119" s="96" t="s">
        <v>10</v>
      </c>
      <c r="C119" s="41">
        <v>45233</v>
      </c>
      <c r="D119" s="111" t="s">
        <v>158</v>
      </c>
      <c r="E119" s="142" t="s">
        <v>23</v>
      </c>
      <c r="F119" s="184">
        <f>2506.86*6.16+18*18-3.14*18*18/4+12.5*12.5-3.14*12.5*12.5/4+9*(6*6-3.14*6*6/4)+9*6*4+(10*10-3.14*10*10/4)+25*4+2*(5*5-3.14*5*5/4)+10*4+2*(7*7-3.14*7*7/4)+10*5</f>
        <v>16074.49135</v>
      </c>
      <c r="G119" s="38"/>
      <c r="H119" s="39"/>
    </row>
    <row r="120" spans="1:8" ht="12.75">
      <c r="A120" s="185"/>
      <c r="B120" s="186" t="s">
        <v>159</v>
      </c>
      <c r="C120" s="41" t="s">
        <v>89</v>
      </c>
      <c r="D120" s="111" t="s">
        <v>160</v>
      </c>
      <c r="E120" s="83"/>
      <c r="F120" s="83"/>
      <c r="G120" s="53"/>
      <c r="H120" s="39"/>
    </row>
    <row r="121" spans="1:8" ht="12.75">
      <c r="A121" s="187"/>
      <c r="B121" s="188"/>
      <c r="C121" s="25"/>
      <c r="D121" s="189" t="s">
        <v>347</v>
      </c>
      <c r="E121" s="85"/>
      <c r="F121" s="85"/>
      <c r="G121" s="30"/>
      <c r="H121" s="31"/>
    </row>
    <row r="122" spans="1:8" ht="15">
      <c r="A122" s="183" t="s">
        <v>161</v>
      </c>
      <c r="B122" s="33" t="s">
        <v>10</v>
      </c>
      <c r="C122" s="41">
        <v>45233</v>
      </c>
      <c r="D122" s="141" t="s">
        <v>162</v>
      </c>
      <c r="E122" s="142" t="s">
        <v>23</v>
      </c>
      <c r="F122" s="184">
        <f>2506.86*6.16+18*18-3.14*18*18/4+12.5*12.5-3.14*12.5*12.5/4+9*(6*6-3.14*6*6/4)+9*6*4+(10*10-3.14*10*10/4)+25*4+2*(5*5-3.14*5*5/4)+10*4+2*(7*7-3.14*7*7/4)+10*5</f>
        <v>16074.49135</v>
      </c>
      <c r="G122" s="38"/>
      <c r="H122" s="39"/>
    </row>
    <row r="123" spans="1:8" ht="12.75">
      <c r="A123" s="190"/>
      <c r="B123" s="40" t="s">
        <v>163</v>
      </c>
      <c r="C123" s="41" t="s">
        <v>89</v>
      </c>
      <c r="D123" s="141" t="s">
        <v>164</v>
      </c>
      <c r="E123" s="142"/>
      <c r="F123" s="126"/>
      <c r="G123" s="53"/>
      <c r="H123" s="48"/>
    </row>
    <row r="124" spans="1:8" ht="12.75">
      <c r="A124" s="187"/>
      <c r="B124" s="188"/>
      <c r="C124" s="191"/>
      <c r="D124" s="189" t="s">
        <v>165</v>
      </c>
      <c r="E124" s="85"/>
      <c r="F124" s="85"/>
      <c r="G124" s="30"/>
      <c r="H124" s="25"/>
    </row>
    <row r="125" spans="1:8" ht="15">
      <c r="A125" s="32" t="s">
        <v>166</v>
      </c>
      <c r="B125" s="96" t="s">
        <v>10</v>
      </c>
      <c r="C125" s="41">
        <v>45233</v>
      </c>
      <c r="D125" s="111" t="s">
        <v>158</v>
      </c>
      <c r="E125" s="142" t="s">
        <v>23</v>
      </c>
      <c r="F125" s="184">
        <f>2506.86*6.05+18*18-3.14*18*18/4+12.5*12.5-3.14*12.5*12.5/4+9*(6*6-3.14*6*6/4)+9*6*4+(10*10-3.14*10*10/4)+25*4+2*(5*5-3.14*5*5/4)+10*4+2*(7*7-3.14*7*7/4)+10*5</f>
        <v>15798.73675</v>
      </c>
      <c r="G125" s="38"/>
      <c r="H125" s="192"/>
    </row>
    <row r="126" spans="1:8" ht="12.75">
      <c r="A126" s="48"/>
      <c r="B126" s="40" t="s">
        <v>167</v>
      </c>
      <c r="C126" s="41" t="s">
        <v>89</v>
      </c>
      <c r="D126" s="193" t="s">
        <v>168</v>
      </c>
      <c r="E126" s="83"/>
      <c r="F126" s="83"/>
      <c r="G126" s="38"/>
      <c r="H126" s="39"/>
    </row>
    <row r="127" spans="1:8" ht="13.5" thickBot="1">
      <c r="A127" s="48"/>
      <c r="B127" s="194"/>
      <c r="C127" s="27"/>
      <c r="D127" s="140" t="s">
        <v>169</v>
      </c>
      <c r="E127" s="167"/>
      <c r="F127" s="135"/>
      <c r="G127" s="53"/>
      <c r="H127" s="39"/>
    </row>
    <row r="128" spans="1:8" ht="13.5" thickBot="1">
      <c r="A128" s="195"/>
      <c r="B128" s="196"/>
      <c r="C128" s="197"/>
      <c r="D128" s="117" t="s">
        <v>170</v>
      </c>
      <c r="E128" s="198"/>
      <c r="F128" s="199"/>
      <c r="G128" s="200"/>
      <c r="H128" s="314">
        <f>SUM(H129:H148)</f>
        <v>0</v>
      </c>
    </row>
    <row r="129" spans="1:8" ht="12.75">
      <c r="A129" s="121" t="s">
        <v>171</v>
      </c>
      <c r="B129" s="96" t="s">
        <v>10</v>
      </c>
      <c r="C129" s="19">
        <v>45233</v>
      </c>
      <c r="D129" s="148" t="s">
        <v>172</v>
      </c>
      <c r="E129" s="201" t="s">
        <v>32</v>
      </c>
      <c r="F129" s="123">
        <f>6.7+5.2+4.4+4.1+6.3+0.3</f>
        <v>27</v>
      </c>
      <c r="G129" s="38"/>
      <c r="H129" s="24"/>
    </row>
    <row r="130" spans="1:8" ht="12.75">
      <c r="A130" s="25"/>
      <c r="B130" s="149" t="s">
        <v>173</v>
      </c>
      <c r="C130" s="27" t="s">
        <v>89</v>
      </c>
      <c r="D130" s="202" t="s">
        <v>174</v>
      </c>
      <c r="E130" s="167"/>
      <c r="F130" s="135"/>
      <c r="G130" s="30"/>
      <c r="H130" s="31"/>
    </row>
    <row r="131" spans="1:8" ht="12.75">
      <c r="A131" s="32" t="s">
        <v>175</v>
      </c>
      <c r="B131" s="96" t="s">
        <v>10</v>
      </c>
      <c r="C131" s="41">
        <v>45233</v>
      </c>
      <c r="D131" s="193" t="s">
        <v>176</v>
      </c>
      <c r="E131" s="142" t="s">
        <v>79</v>
      </c>
      <c r="F131" s="126">
        <f>5*2</f>
        <v>10</v>
      </c>
      <c r="G131" s="138"/>
      <c r="H131" s="39"/>
    </row>
    <row r="132" spans="1:8" ht="12.75">
      <c r="A132" s="203"/>
      <c r="B132" s="149" t="s">
        <v>173</v>
      </c>
      <c r="C132" s="27" t="s">
        <v>89</v>
      </c>
      <c r="D132" s="204" t="s">
        <v>177</v>
      </c>
      <c r="E132" s="167"/>
      <c r="F132" s="135"/>
      <c r="G132" s="205"/>
      <c r="H132" s="31"/>
    </row>
    <row r="133" spans="1:8" ht="12.75">
      <c r="A133" s="183" t="s">
        <v>178</v>
      </c>
      <c r="B133" s="96" t="s">
        <v>10</v>
      </c>
      <c r="C133" s="41">
        <v>45233</v>
      </c>
      <c r="D133" s="206" t="s">
        <v>179</v>
      </c>
      <c r="E133" s="142" t="s">
        <v>32</v>
      </c>
      <c r="F133" s="126">
        <f>8.7+11</f>
        <v>19.7</v>
      </c>
      <c r="G133" s="38"/>
      <c r="H133" s="39"/>
    </row>
    <row r="134" spans="1:8" ht="12.75">
      <c r="A134" s="187"/>
      <c r="B134" s="149" t="s">
        <v>180</v>
      </c>
      <c r="C134" s="27" t="s">
        <v>89</v>
      </c>
      <c r="D134" s="204" t="s">
        <v>181</v>
      </c>
      <c r="E134" s="167"/>
      <c r="F134" s="135"/>
      <c r="G134" s="205"/>
      <c r="H134" s="31"/>
    </row>
    <row r="135" spans="1:8" ht="12.75">
      <c r="A135" s="183" t="s">
        <v>182</v>
      </c>
      <c r="B135" s="96" t="s">
        <v>10</v>
      </c>
      <c r="C135" s="41">
        <v>45233</v>
      </c>
      <c r="D135" s="193" t="s">
        <v>183</v>
      </c>
      <c r="E135" s="142" t="s">
        <v>79</v>
      </c>
      <c r="F135" s="126">
        <v>4</v>
      </c>
      <c r="G135" s="138"/>
      <c r="H135" s="39"/>
    </row>
    <row r="136" spans="1:8" ht="12.75">
      <c r="A136" s="203"/>
      <c r="B136" s="149" t="s">
        <v>180</v>
      </c>
      <c r="C136" s="27" t="s">
        <v>89</v>
      </c>
      <c r="D136" s="204" t="s">
        <v>184</v>
      </c>
      <c r="E136" s="167"/>
      <c r="F136" s="135"/>
      <c r="G136" s="207"/>
      <c r="H136" s="31"/>
    </row>
    <row r="137" spans="1:8" ht="12.75">
      <c r="A137" s="208" t="s">
        <v>185</v>
      </c>
      <c r="B137" s="147" t="s">
        <v>10</v>
      </c>
      <c r="C137" s="209">
        <v>45233</v>
      </c>
      <c r="D137" s="210" t="s">
        <v>186</v>
      </c>
      <c r="E137" s="211" t="s">
        <v>187</v>
      </c>
      <c r="F137" s="126">
        <f>(717.56-586.05)*1.6+(774.51-537.86)*1.6</f>
        <v>589.056</v>
      </c>
      <c r="G137" s="138"/>
      <c r="H137" s="39"/>
    </row>
    <row r="138" spans="1:8" ht="12.75">
      <c r="A138" s="185"/>
      <c r="B138" s="212" t="s">
        <v>188</v>
      </c>
      <c r="C138" s="209" t="s">
        <v>89</v>
      </c>
      <c r="D138" s="111" t="s">
        <v>189</v>
      </c>
      <c r="E138" s="211"/>
      <c r="F138" s="83"/>
      <c r="G138" s="213"/>
      <c r="H138" s="214"/>
    </row>
    <row r="139" spans="1:8" ht="12.75">
      <c r="A139" s="185"/>
      <c r="B139" s="215"/>
      <c r="C139" s="41"/>
      <c r="D139" s="111" t="s">
        <v>190</v>
      </c>
      <c r="E139" s="83"/>
      <c r="F139" s="83"/>
      <c r="G139" s="213"/>
      <c r="H139" s="214"/>
    </row>
    <row r="140" spans="1:8" ht="12.75">
      <c r="A140" s="216"/>
      <c r="B140" s="217"/>
      <c r="C140" s="218"/>
      <c r="D140" s="219" t="s">
        <v>191</v>
      </c>
      <c r="E140" s="220"/>
      <c r="F140" s="220"/>
      <c r="G140" s="221"/>
      <c r="H140" s="222"/>
    </row>
    <row r="141" spans="1:8" ht="12.75">
      <c r="A141" s="223" t="s">
        <v>192</v>
      </c>
      <c r="B141" s="147" t="s">
        <v>10</v>
      </c>
      <c r="C141" s="209">
        <v>45233</v>
      </c>
      <c r="D141" s="210" t="s">
        <v>193</v>
      </c>
      <c r="E141" s="224" t="s">
        <v>32</v>
      </c>
      <c r="F141" s="126">
        <f>(717.56-586.05)+(774.51-537.86)+(774.51-537.86)</f>
        <v>604.81</v>
      </c>
      <c r="G141" s="225"/>
      <c r="H141" s="226"/>
    </row>
    <row r="142" spans="1:8" ht="12.75">
      <c r="A142" s="216"/>
      <c r="B142" s="227" t="s">
        <v>194</v>
      </c>
      <c r="C142" s="191" t="s">
        <v>89</v>
      </c>
      <c r="D142" s="189" t="s">
        <v>195</v>
      </c>
      <c r="E142" s="167"/>
      <c r="F142" s="228"/>
      <c r="G142" s="221"/>
      <c r="H142" s="222"/>
    </row>
    <row r="143" spans="1:8" ht="15">
      <c r="A143" s="223" t="s">
        <v>196</v>
      </c>
      <c r="B143" s="33" t="s">
        <v>10</v>
      </c>
      <c r="C143" s="209">
        <v>45233</v>
      </c>
      <c r="D143" s="193" t="s">
        <v>197</v>
      </c>
      <c r="E143" s="142" t="s">
        <v>23</v>
      </c>
      <c r="F143" s="125">
        <f>(2506.86-467)*1.25+(2506.68-417)*1.25</f>
        <v>5161.925</v>
      </c>
      <c r="G143" s="225"/>
      <c r="H143" s="226"/>
    </row>
    <row r="144" spans="1:8" ht="12.75">
      <c r="A144" s="223"/>
      <c r="B144" s="40" t="s">
        <v>198</v>
      </c>
      <c r="C144" s="209" t="s">
        <v>89</v>
      </c>
      <c r="D144" s="59" t="s">
        <v>199</v>
      </c>
      <c r="E144" s="165"/>
      <c r="F144" s="229"/>
      <c r="G144" s="230"/>
      <c r="H144" s="226"/>
    </row>
    <row r="145" spans="1:8" ht="12.75">
      <c r="A145" s="216"/>
      <c r="B145" s="50"/>
      <c r="C145" s="27"/>
      <c r="D145" s="231" t="s">
        <v>200</v>
      </c>
      <c r="E145" s="232"/>
      <c r="F145" s="232"/>
      <c r="G145" s="221"/>
      <c r="H145" s="222"/>
    </row>
    <row r="146" spans="1:8" ht="12.75">
      <c r="A146" s="223" t="s">
        <v>201</v>
      </c>
      <c r="B146" s="33" t="s">
        <v>10</v>
      </c>
      <c r="C146" s="209">
        <v>45233</v>
      </c>
      <c r="D146" s="233" t="s">
        <v>202</v>
      </c>
      <c r="E146" s="142" t="s">
        <v>32</v>
      </c>
      <c r="F146" s="125">
        <f>(1625-1473)*2</f>
        <v>304</v>
      </c>
      <c r="G146" s="225"/>
      <c r="H146" s="226"/>
    </row>
    <row r="147" spans="1:8" ht="12.75">
      <c r="A147" s="223"/>
      <c r="B147" s="40" t="s">
        <v>203</v>
      </c>
      <c r="C147" s="209" t="s">
        <v>89</v>
      </c>
      <c r="D147" s="233" t="s">
        <v>204</v>
      </c>
      <c r="E147" s="142"/>
      <c r="F147" s="229"/>
      <c r="G147" s="38"/>
      <c r="H147" s="39"/>
    </row>
    <row r="148" spans="1:8" ht="13.5" thickBot="1">
      <c r="A148" s="185"/>
      <c r="B148" s="40"/>
      <c r="C148" s="41" t="s">
        <v>89</v>
      </c>
      <c r="D148" s="233" t="s">
        <v>205</v>
      </c>
      <c r="E148" s="229"/>
      <c r="F148" s="229"/>
      <c r="G148" s="53"/>
      <c r="H148" s="48"/>
    </row>
    <row r="149" spans="1:8" ht="14.25" thickBot="1">
      <c r="A149" s="234"/>
      <c r="B149" s="235"/>
      <c r="C149" s="236"/>
      <c r="D149" s="237" t="s">
        <v>206</v>
      </c>
      <c r="E149" s="238"/>
      <c r="F149" s="239"/>
      <c r="G149" s="240"/>
      <c r="H149" s="315">
        <f>SUM(H150:H162)+H170+H171+H172+H173+H174+H175</f>
        <v>0</v>
      </c>
    </row>
    <row r="150" spans="1:8" ht="15">
      <c r="A150" s="183" t="s">
        <v>207</v>
      </c>
      <c r="B150" s="33" t="s">
        <v>10</v>
      </c>
      <c r="C150" s="242">
        <v>45233</v>
      </c>
      <c r="D150" s="243" t="s">
        <v>208</v>
      </c>
      <c r="E150" s="42" t="s">
        <v>23</v>
      </c>
      <c r="F150" s="51">
        <f>399*2.1+317*2.1</f>
        <v>1503.6000000000001</v>
      </c>
      <c r="G150" s="38"/>
      <c r="H150" s="24"/>
    </row>
    <row r="151" spans="1:8" ht="12.75">
      <c r="A151" s="183"/>
      <c r="B151" s="40" t="s">
        <v>209</v>
      </c>
      <c r="C151" s="209" t="s">
        <v>89</v>
      </c>
      <c r="D151" s="141" t="s">
        <v>210</v>
      </c>
      <c r="E151" s="52"/>
      <c r="F151" s="51"/>
      <c r="G151" s="53"/>
      <c r="H151" s="48"/>
    </row>
    <row r="152" spans="1:8" ht="12.75">
      <c r="A152" s="203"/>
      <c r="B152" s="50"/>
      <c r="C152" s="27"/>
      <c r="D152" s="231" t="s">
        <v>211</v>
      </c>
      <c r="E152" s="244"/>
      <c r="F152" s="244"/>
      <c r="G152" s="30"/>
      <c r="H152" s="25"/>
    </row>
    <row r="153" spans="1:8" ht="15">
      <c r="A153" s="183" t="s">
        <v>212</v>
      </c>
      <c r="B153" s="33" t="s">
        <v>10</v>
      </c>
      <c r="C153" s="209">
        <v>45233</v>
      </c>
      <c r="D153" s="141" t="s">
        <v>208</v>
      </c>
      <c r="E153" s="42" t="s">
        <v>23</v>
      </c>
      <c r="F153" s="51">
        <f>4.1*3+5.1*3+4.6*3+4.1*2+5.6*3+6.1*2.5+3*4.1*3.5+6.1*4+5.1*4+2*4.1*3.5</f>
        <v>198.2</v>
      </c>
      <c r="G153" s="53"/>
      <c r="H153" s="39"/>
    </row>
    <row r="154" spans="1:8" ht="12.75">
      <c r="A154" s="183"/>
      <c r="B154" s="40" t="s">
        <v>88</v>
      </c>
      <c r="C154" s="209" t="s">
        <v>89</v>
      </c>
      <c r="D154" s="141" t="s">
        <v>213</v>
      </c>
      <c r="E154" s="52"/>
      <c r="F154" s="51"/>
      <c r="G154" s="53"/>
      <c r="H154" s="48"/>
    </row>
    <row r="155" spans="1:8" ht="12.75">
      <c r="A155" s="203"/>
      <c r="B155" s="50"/>
      <c r="C155" s="27"/>
      <c r="D155" s="231" t="s">
        <v>214</v>
      </c>
      <c r="E155" s="244"/>
      <c r="F155" s="244"/>
      <c r="G155" s="30"/>
      <c r="H155" s="25"/>
    </row>
    <row r="156" spans="1:8" ht="15">
      <c r="A156" s="183" t="s">
        <v>215</v>
      </c>
      <c r="B156" s="33" t="s">
        <v>10</v>
      </c>
      <c r="C156" s="209">
        <v>45233</v>
      </c>
      <c r="D156" s="233" t="s">
        <v>93</v>
      </c>
      <c r="E156" s="42" t="s">
        <v>23</v>
      </c>
      <c r="F156" s="51">
        <f>1503.6+198.2</f>
        <v>1701.8</v>
      </c>
      <c r="G156" s="38"/>
      <c r="H156" s="48"/>
    </row>
    <row r="157" spans="1:8" ht="12.75">
      <c r="A157" s="183"/>
      <c r="B157" s="40" t="s">
        <v>216</v>
      </c>
      <c r="C157" s="209" t="s">
        <v>89</v>
      </c>
      <c r="D157" s="233" t="s">
        <v>217</v>
      </c>
      <c r="E157" s="52"/>
      <c r="F157" s="51"/>
      <c r="G157" s="38"/>
      <c r="H157" s="48"/>
    </row>
    <row r="158" spans="1:8" ht="12.75">
      <c r="A158" s="203"/>
      <c r="B158" s="50"/>
      <c r="C158" s="27"/>
      <c r="D158" s="231" t="s">
        <v>218</v>
      </c>
      <c r="E158" s="244"/>
      <c r="F158" s="244"/>
      <c r="G158" s="205"/>
      <c r="H158" s="25"/>
    </row>
    <row r="159" spans="1:8" ht="15">
      <c r="A159" s="183" t="s">
        <v>219</v>
      </c>
      <c r="B159" s="33" t="s">
        <v>10</v>
      </c>
      <c r="C159" s="209">
        <v>45233</v>
      </c>
      <c r="D159" s="206" t="s">
        <v>220</v>
      </c>
      <c r="E159" s="142" t="s">
        <v>23</v>
      </c>
      <c r="F159" s="126">
        <f>399*2.1+317*2.1</f>
        <v>1503.6000000000001</v>
      </c>
      <c r="G159" s="38"/>
      <c r="H159" s="39"/>
    </row>
    <row r="160" spans="1:8" ht="12.75">
      <c r="A160" s="185"/>
      <c r="B160" s="40" t="s">
        <v>221</v>
      </c>
      <c r="C160" s="209" t="s">
        <v>89</v>
      </c>
      <c r="D160" s="59" t="s">
        <v>222</v>
      </c>
      <c r="E160" s="83"/>
      <c r="F160" s="133"/>
      <c r="G160" s="38"/>
      <c r="H160" s="48"/>
    </row>
    <row r="161" spans="1:8" ht="12.75">
      <c r="A161" s="185"/>
      <c r="B161" s="40"/>
      <c r="C161" s="41"/>
      <c r="D161" s="59" t="s">
        <v>223</v>
      </c>
      <c r="E161" s="83"/>
      <c r="F161" s="133"/>
      <c r="G161" s="38"/>
      <c r="H161" s="48"/>
    </row>
    <row r="162" spans="1:8" ht="13.5" thickBot="1">
      <c r="A162" s="245"/>
      <c r="B162" s="246"/>
      <c r="C162" s="144"/>
      <c r="D162" s="145" t="s">
        <v>224</v>
      </c>
      <c r="E162" s="146"/>
      <c r="F162" s="146"/>
      <c r="G162" s="92"/>
      <c r="H162" s="247"/>
    </row>
    <row r="163" spans="1:8" ht="12.75">
      <c r="A163" s="248"/>
      <c r="B163" s="215"/>
      <c r="C163" s="249"/>
      <c r="D163" s="153"/>
      <c r="E163" s="53"/>
      <c r="F163" s="53"/>
      <c r="G163" s="53"/>
      <c r="H163" s="250"/>
    </row>
    <row r="165" spans="1:8" ht="12.75">
      <c r="A165" s="330" t="s">
        <v>0</v>
      </c>
      <c r="B165" s="330"/>
      <c r="C165" s="330"/>
      <c r="D165" s="330"/>
      <c r="E165" s="330"/>
      <c r="F165" s="330"/>
      <c r="G165" s="330"/>
      <c r="H165" s="330"/>
    </row>
    <row r="166" spans="1:8" ht="12.75">
      <c r="A166" s="329" t="s">
        <v>1</v>
      </c>
      <c r="B166" s="329"/>
      <c r="C166" s="329"/>
      <c r="D166" s="329"/>
      <c r="E166" s="329"/>
      <c r="F166" s="329"/>
      <c r="G166" s="329"/>
      <c r="H166" s="329"/>
    </row>
    <row r="167" spans="1:8" ht="13.5" thickBot="1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2" t="s">
        <v>2</v>
      </c>
      <c r="B168" s="3" t="s">
        <v>3</v>
      </c>
      <c r="C168" s="2" t="s">
        <v>4</v>
      </c>
      <c r="D168" s="4" t="s">
        <v>5</v>
      </c>
      <c r="E168" s="2" t="s">
        <v>6</v>
      </c>
      <c r="F168" s="2" t="s">
        <v>7</v>
      </c>
      <c r="G168" s="2" t="s">
        <v>8</v>
      </c>
      <c r="H168" s="5" t="s">
        <v>9</v>
      </c>
    </row>
    <row r="169" spans="1:8" ht="13.5" thickBot="1">
      <c r="A169" s="6"/>
      <c r="B169" s="7" t="s">
        <v>10</v>
      </c>
      <c r="C169" s="6" t="s">
        <v>11</v>
      </c>
      <c r="D169" s="179"/>
      <c r="E169" s="6" t="s">
        <v>12</v>
      </c>
      <c r="F169" s="6"/>
      <c r="G169" s="6" t="s">
        <v>13</v>
      </c>
      <c r="H169" s="180"/>
    </row>
    <row r="170" spans="1:8" ht="15">
      <c r="A170" s="251" t="s">
        <v>225</v>
      </c>
      <c r="B170" s="33" t="s">
        <v>10</v>
      </c>
      <c r="C170" s="242">
        <v>45233</v>
      </c>
      <c r="D170" s="243" t="s">
        <v>226</v>
      </c>
      <c r="E170" s="201" t="s">
        <v>23</v>
      </c>
      <c r="F170" s="123">
        <f>4*3+5*3+4.5*3+4*2+5.5*3+6*2.5+3*4*3.5+6*4+5*4+2*4*3.5</f>
        <v>194</v>
      </c>
      <c r="G170" s="252"/>
      <c r="H170" s="253"/>
    </row>
    <row r="171" spans="1:8" ht="12.75">
      <c r="A171" s="185"/>
      <c r="B171" s="40" t="s">
        <v>227</v>
      </c>
      <c r="C171" s="209" t="s">
        <v>89</v>
      </c>
      <c r="D171" s="141" t="s">
        <v>228</v>
      </c>
      <c r="E171" s="254"/>
      <c r="F171" s="254"/>
      <c r="G171" s="8"/>
      <c r="H171" s="255"/>
    </row>
    <row r="172" spans="1:8" ht="12.75">
      <c r="A172" s="187"/>
      <c r="B172" s="217"/>
      <c r="C172" s="216"/>
      <c r="D172" s="256" t="s">
        <v>229</v>
      </c>
      <c r="E172" s="167"/>
      <c r="F172" s="228"/>
      <c r="G172" s="221"/>
      <c r="H172" s="216"/>
    </row>
    <row r="173" spans="1:8" ht="15">
      <c r="A173" s="183" t="s">
        <v>230</v>
      </c>
      <c r="B173" s="33" t="s">
        <v>10</v>
      </c>
      <c r="C173" s="209">
        <v>45233</v>
      </c>
      <c r="D173" s="257" t="s">
        <v>231</v>
      </c>
      <c r="E173" s="142" t="s">
        <v>23</v>
      </c>
      <c r="F173" s="126">
        <f>4*3+5*3+4.5*3+4*2+5.5*3+6*2.5+3*4*3.5+6*4+5*4+2*4*3.5</f>
        <v>194</v>
      </c>
      <c r="G173" s="230"/>
      <c r="H173" s="226"/>
    </row>
    <row r="174" spans="1:8" ht="12.75">
      <c r="A174" s="185"/>
      <c r="B174" s="40" t="s">
        <v>232</v>
      </c>
      <c r="C174" s="209" t="s">
        <v>89</v>
      </c>
      <c r="D174" s="35" t="s">
        <v>222</v>
      </c>
      <c r="E174" s="83"/>
      <c r="F174" s="133"/>
      <c r="G174" s="225"/>
      <c r="H174" s="192"/>
    </row>
    <row r="175" spans="1:8" ht="13.5" thickBot="1">
      <c r="A175" s="185"/>
      <c r="B175" s="258"/>
      <c r="C175" s="192"/>
      <c r="D175" s="35" t="s">
        <v>233</v>
      </c>
      <c r="E175" s="83"/>
      <c r="F175" s="133"/>
      <c r="G175" s="225"/>
      <c r="H175" s="192"/>
    </row>
    <row r="176" spans="1:8" ht="14.25" thickBot="1">
      <c r="A176" s="234"/>
      <c r="B176" s="235"/>
      <c r="C176" s="197"/>
      <c r="D176" s="259" t="s">
        <v>234</v>
      </c>
      <c r="E176" s="238"/>
      <c r="F176" s="239"/>
      <c r="G176" s="240"/>
      <c r="H176" s="314">
        <f>SUM(H177:H188)</f>
        <v>0</v>
      </c>
    </row>
    <row r="177" spans="1:8" ht="15">
      <c r="A177" s="251" t="s">
        <v>235</v>
      </c>
      <c r="B177" s="33" t="s">
        <v>10</v>
      </c>
      <c r="C177" s="242">
        <v>45233</v>
      </c>
      <c r="D177" s="243" t="s">
        <v>208</v>
      </c>
      <c r="E177" s="103" t="s">
        <v>23</v>
      </c>
      <c r="F177" s="260">
        <f>20*3.2+24*3.2/2+12*3.2/2</f>
        <v>121.60000000000001</v>
      </c>
      <c r="G177" s="53"/>
      <c r="H177" s="24"/>
    </row>
    <row r="178" spans="1:8" ht="12.75">
      <c r="A178" s="185"/>
      <c r="B178" s="40" t="s">
        <v>88</v>
      </c>
      <c r="C178" s="209" t="s">
        <v>89</v>
      </c>
      <c r="D178" s="141" t="s">
        <v>236</v>
      </c>
      <c r="E178" s="52"/>
      <c r="F178" s="51"/>
      <c r="G178" s="225"/>
      <c r="H178" s="192"/>
    </row>
    <row r="179" spans="1:8" ht="12.75">
      <c r="A179" s="187"/>
      <c r="B179" s="217"/>
      <c r="C179" s="216"/>
      <c r="D179" s="231" t="s">
        <v>237</v>
      </c>
      <c r="E179" s="29"/>
      <c r="F179" s="64"/>
      <c r="G179" s="221"/>
      <c r="H179" s="216"/>
    </row>
    <row r="180" spans="1:8" ht="15">
      <c r="A180" s="183" t="s">
        <v>238</v>
      </c>
      <c r="B180" s="33" t="s">
        <v>10</v>
      </c>
      <c r="C180" s="209">
        <v>45233</v>
      </c>
      <c r="D180" s="141" t="s">
        <v>239</v>
      </c>
      <c r="E180" s="42" t="s">
        <v>23</v>
      </c>
      <c r="F180" s="51">
        <f>20*3.2+24*3.2/2+12*3.2/2</f>
        <v>121.60000000000001</v>
      </c>
      <c r="G180" s="230"/>
      <c r="H180" s="226"/>
    </row>
    <row r="181" spans="1:8" ht="12.75">
      <c r="A181" s="183"/>
      <c r="B181" s="40" t="s">
        <v>123</v>
      </c>
      <c r="C181" s="209" t="s">
        <v>89</v>
      </c>
      <c r="D181" s="141" t="s">
        <v>240</v>
      </c>
      <c r="E181" s="52"/>
      <c r="F181" s="131"/>
      <c r="G181" s="225"/>
      <c r="H181" s="192"/>
    </row>
    <row r="182" spans="1:8" ht="12.75">
      <c r="A182" s="203"/>
      <c r="B182" s="217"/>
      <c r="C182" s="216"/>
      <c r="D182" s="231" t="s">
        <v>241</v>
      </c>
      <c r="E182" s="29"/>
      <c r="F182" s="124"/>
      <c r="G182" s="221"/>
      <c r="H182" s="216"/>
    </row>
    <row r="183" spans="1:8" ht="15">
      <c r="A183" s="183" t="s">
        <v>242</v>
      </c>
      <c r="B183" s="147" t="s">
        <v>10</v>
      </c>
      <c r="C183" s="41">
        <v>45233</v>
      </c>
      <c r="D183" s="206" t="s">
        <v>243</v>
      </c>
      <c r="E183" s="42" t="s">
        <v>23</v>
      </c>
      <c r="F183" s="51">
        <f>20*3+24*3/2+12*3/2</f>
        <v>114</v>
      </c>
      <c r="G183" s="57"/>
      <c r="H183" s="39"/>
    </row>
    <row r="184" spans="1:8" ht="12.75">
      <c r="A184" s="183"/>
      <c r="B184" s="152" t="s">
        <v>99</v>
      </c>
      <c r="C184" s="41" t="s">
        <v>89</v>
      </c>
      <c r="D184" s="59" t="s">
        <v>244</v>
      </c>
      <c r="E184" s="52"/>
      <c r="F184" s="52"/>
      <c r="G184" s="225"/>
      <c r="H184" s="192"/>
    </row>
    <row r="185" spans="1:8" ht="12.75">
      <c r="A185" s="203"/>
      <c r="B185" s="217"/>
      <c r="C185" s="216"/>
      <c r="D185" s="231" t="s">
        <v>245</v>
      </c>
      <c r="E185" s="29"/>
      <c r="F185" s="64"/>
      <c r="G185" s="221"/>
      <c r="H185" s="216"/>
    </row>
    <row r="186" spans="1:8" ht="15">
      <c r="A186" s="183" t="s">
        <v>246</v>
      </c>
      <c r="B186" s="147" t="s">
        <v>10</v>
      </c>
      <c r="C186" s="41">
        <v>45233</v>
      </c>
      <c r="D186" s="233" t="s">
        <v>247</v>
      </c>
      <c r="E186" s="42" t="s">
        <v>23</v>
      </c>
      <c r="F186" s="51">
        <f>20*3+24*3/2+12*3/2</f>
        <v>114</v>
      </c>
      <c r="G186" s="230"/>
      <c r="H186" s="226"/>
    </row>
    <row r="187" spans="1:8" ht="12.75">
      <c r="A187" s="185"/>
      <c r="B187" s="152" t="s">
        <v>248</v>
      </c>
      <c r="C187" s="41" t="s">
        <v>89</v>
      </c>
      <c r="D187" s="233" t="s">
        <v>249</v>
      </c>
      <c r="E187" s="52"/>
      <c r="F187" s="51"/>
      <c r="G187" s="225"/>
      <c r="H187" s="192"/>
    </row>
    <row r="188" spans="1:8" ht="13.5" thickBot="1">
      <c r="A188" s="245"/>
      <c r="B188" s="258"/>
      <c r="C188" s="261"/>
      <c r="D188" s="262" t="s">
        <v>250</v>
      </c>
      <c r="E188" s="42"/>
      <c r="F188" s="51"/>
      <c r="G188" s="225"/>
      <c r="H188" s="261"/>
    </row>
    <row r="189" spans="1:8" ht="14.25" thickBot="1">
      <c r="A189" s="263"/>
      <c r="B189" s="235"/>
      <c r="C189" s="264"/>
      <c r="D189" s="237" t="s">
        <v>251</v>
      </c>
      <c r="E189" s="238"/>
      <c r="F189" s="239"/>
      <c r="G189" s="240"/>
      <c r="H189" s="322">
        <f>SUM(H190:H209)</f>
        <v>0</v>
      </c>
    </row>
    <row r="190" spans="1:8" ht="15">
      <c r="A190" s="251" t="s">
        <v>252</v>
      </c>
      <c r="B190" s="147" t="s">
        <v>10</v>
      </c>
      <c r="C190" s="19">
        <v>45233</v>
      </c>
      <c r="D190" s="265" t="s">
        <v>253</v>
      </c>
      <c r="E190" s="201" t="s">
        <v>23</v>
      </c>
      <c r="F190" s="266">
        <v>1517</v>
      </c>
      <c r="G190" s="230"/>
      <c r="H190" s="267"/>
    </row>
    <row r="191" spans="1:8" ht="12.75">
      <c r="A191" s="183"/>
      <c r="B191" s="152" t="s">
        <v>254</v>
      </c>
      <c r="C191" s="41" t="s">
        <v>89</v>
      </c>
      <c r="D191" s="35" t="s">
        <v>255</v>
      </c>
      <c r="E191" s="142"/>
      <c r="F191" s="52"/>
      <c r="G191" s="225"/>
      <c r="H191" s="192"/>
    </row>
    <row r="192" spans="1:8" ht="12.75">
      <c r="A192" s="203"/>
      <c r="B192" s="217"/>
      <c r="C192" s="268"/>
      <c r="D192" s="269" t="s">
        <v>256</v>
      </c>
      <c r="E192" s="85"/>
      <c r="F192" s="29"/>
      <c r="G192" s="221"/>
      <c r="H192" s="216"/>
    </row>
    <row r="193" spans="1:8" ht="15">
      <c r="A193" s="183" t="s">
        <v>257</v>
      </c>
      <c r="B193" s="147" t="s">
        <v>10</v>
      </c>
      <c r="C193" s="41">
        <v>45233</v>
      </c>
      <c r="D193" s="35" t="s">
        <v>258</v>
      </c>
      <c r="E193" s="142" t="s">
        <v>23</v>
      </c>
      <c r="F193" s="37">
        <v>198</v>
      </c>
      <c r="G193" s="230"/>
      <c r="H193" s="192"/>
    </row>
    <row r="194" spans="1:8" ht="12.75">
      <c r="A194" s="183"/>
      <c r="B194" s="152" t="s">
        <v>254</v>
      </c>
      <c r="C194" s="41" t="s">
        <v>89</v>
      </c>
      <c r="D194" s="35" t="s">
        <v>259</v>
      </c>
      <c r="E194" s="83"/>
      <c r="F194" s="52"/>
      <c r="G194" s="225"/>
      <c r="H194" s="192"/>
    </row>
    <row r="195" spans="1:8" ht="12.75">
      <c r="A195" s="203"/>
      <c r="B195" s="217"/>
      <c r="C195" s="268"/>
      <c r="D195" s="269" t="s">
        <v>256</v>
      </c>
      <c r="E195" s="270"/>
      <c r="F195" s="64"/>
      <c r="G195" s="221"/>
      <c r="H195" s="216"/>
    </row>
    <row r="196" spans="1:8" ht="15">
      <c r="A196" s="183" t="s">
        <v>260</v>
      </c>
      <c r="B196" s="147" t="s">
        <v>10</v>
      </c>
      <c r="C196" s="41">
        <v>45233</v>
      </c>
      <c r="D196" s="35" t="s">
        <v>261</v>
      </c>
      <c r="E196" s="142" t="s">
        <v>23</v>
      </c>
      <c r="F196" s="51">
        <f>20*3+24*3/2+12*3/2</f>
        <v>114</v>
      </c>
      <c r="G196" s="230"/>
      <c r="H196" s="226"/>
    </row>
    <row r="197" spans="1:8" ht="12.75">
      <c r="A197" s="183"/>
      <c r="B197" s="152" t="s">
        <v>254</v>
      </c>
      <c r="C197" s="41" t="s">
        <v>89</v>
      </c>
      <c r="D197" s="35" t="s">
        <v>262</v>
      </c>
      <c r="E197" s="83"/>
      <c r="F197" s="52"/>
      <c r="G197" s="225"/>
      <c r="H197" s="192"/>
    </row>
    <row r="198" spans="1:8" ht="12.75">
      <c r="A198" s="183"/>
      <c r="B198" s="258"/>
      <c r="C198" s="271"/>
      <c r="D198" s="35" t="s">
        <v>263</v>
      </c>
      <c r="E198" s="83"/>
      <c r="F198" s="52"/>
      <c r="G198" s="225"/>
      <c r="H198" s="192"/>
    </row>
    <row r="199" spans="1:8" ht="12.75">
      <c r="A199" s="187"/>
      <c r="B199" s="217"/>
      <c r="C199" s="216"/>
      <c r="D199" s="269" t="s">
        <v>264</v>
      </c>
      <c r="E199" s="167"/>
      <c r="F199" s="64"/>
      <c r="G199" s="221"/>
      <c r="H199" s="216"/>
    </row>
    <row r="200" spans="1:8" ht="15">
      <c r="A200" s="183" t="s">
        <v>265</v>
      </c>
      <c r="B200" s="147" t="s">
        <v>10</v>
      </c>
      <c r="C200" s="41">
        <v>45233</v>
      </c>
      <c r="D200" s="35" t="s">
        <v>266</v>
      </c>
      <c r="E200" s="142" t="s">
        <v>23</v>
      </c>
      <c r="F200" s="37">
        <f>40*13-12*3.5-12*3-10*5-15*3-3*4+12*3.5+12*3+10*5+4*3</f>
        <v>475</v>
      </c>
      <c r="G200" s="230"/>
      <c r="H200" s="226"/>
    </row>
    <row r="201" spans="1:8" ht="12.75">
      <c r="A201" s="183"/>
      <c r="B201" s="152" t="s">
        <v>254</v>
      </c>
      <c r="C201" s="41" t="s">
        <v>89</v>
      </c>
      <c r="D201" s="35" t="s">
        <v>267</v>
      </c>
      <c r="E201" s="83"/>
      <c r="F201" s="52"/>
      <c r="G201" s="225"/>
      <c r="H201" s="192"/>
    </row>
    <row r="202" spans="1:8" ht="12.75">
      <c r="A202" s="203"/>
      <c r="B202" s="217"/>
      <c r="C202" s="216"/>
      <c r="D202" s="269" t="s">
        <v>268</v>
      </c>
      <c r="E202" s="167"/>
      <c r="F202" s="64"/>
      <c r="G202" s="221"/>
      <c r="H202" s="216"/>
    </row>
    <row r="203" spans="1:8" ht="12.75">
      <c r="A203" s="183" t="s">
        <v>269</v>
      </c>
      <c r="B203" s="147" t="s">
        <v>10</v>
      </c>
      <c r="C203" s="41">
        <v>45233</v>
      </c>
      <c r="D203" s="35" t="s">
        <v>270</v>
      </c>
      <c r="E203" s="142" t="s">
        <v>32</v>
      </c>
      <c r="F203" s="51">
        <v>861.75</v>
      </c>
      <c r="G203" s="230"/>
      <c r="H203" s="226"/>
    </row>
    <row r="204" spans="1:8" ht="12.75">
      <c r="A204" s="203"/>
      <c r="B204" s="149" t="s">
        <v>271</v>
      </c>
      <c r="C204" s="27" t="s">
        <v>89</v>
      </c>
      <c r="D204" s="46" t="s">
        <v>272</v>
      </c>
      <c r="E204" s="85"/>
      <c r="F204" s="29"/>
      <c r="G204" s="221"/>
      <c r="H204" s="216"/>
    </row>
    <row r="205" spans="1:8" ht="12.75">
      <c r="A205" s="183" t="s">
        <v>273</v>
      </c>
      <c r="B205" s="147" t="s">
        <v>10</v>
      </c>
      <c r="C205" s="41">
        <v>45233</v>
      </c>
      <c r="D205" s="35" t="s">
        <v>274</v>
      </c>
      <c r="E205" s="224" t="s">
        <v>32</v>
      </c>
      <c r="F205" s="126">
        <f>56+66</f>
        <v>122</v>
      </c>
      <c r="G205" s="225"/>
      <c r="H205" s="192"/>
    </row>
    <row r="206" spans="1:8" ht="12.75">
      <c r="A206" s="183"/>
      <c r="B206" s="152" t="s">
        <v>271</v>
      </c>
      <c r="C206" s="41" t="s">
        <v>89</v>
      </c>
      <c r="D206" s="35" t="s">
        <v>275</v>
      </c>
      <c r="E206" s="83"/>
      <c r="F206" s="83"/>
      <c r="G206" s="225"/>
      <c r="H206" s="192"/>
    </row>
    <row r="207" spans="1:8" ht="12.75">
      <c r="A207" s="203"/>
      <c r="B207" s="149"/>
      <c r="C207" s="27"/>
      <c r="D207" s="140" t="s">
        <v>276</v>
      </c>
      <c r="E207" s="85"/>
      <c r="F207" s="85"/>
      <c r="G207" s="221"/>
      <c r="H207" s="216"/>
    </row>
    <row r="208" spans="1:8" ht="12.75">
      <c r="A208" s="272" t="s">
        <v>277</v>
      </c>
      <c r="B208" s="273" t="s">
        <v>10</v>
      </c>
      <c r="C208" s="34">
        <v>45233</v>
      </c>
      <c r="D208" s="274" t="s">
        <v>278</v>
      </c>
      <c r="E208" s="224" t="s">
        <v>32</v>
      </c>
      <c r="F208" s="275">
        <v>903</v>
      </c>
      <c r="G208" s="276"/>
      <c r="H208" s="277"/>
    </row>
    <row r="209" spans="1:8" ht="13.5" thickBot="1">
      <c r="A209" s="278"/>
      <c r="B209" s="152" t="s">
        <v>271</v>
      </c>
      <c r="C209" s="144" t="s">
        <v>89</v>
      </c>
      <c r="D209" s="145"/>
      <c r="E209" s="146"/>
      <c r="F209" s="146"/>
      <c r="G209" s="225"/>
      <c r="H209" s="261"/>
    </row>
    <row r="210" spans="1:8" ht="13.5" thickBot="1">
      <c r="A210" s="279"/>
      <c r="B210" s="235"/>
      <c r="C210" s="241"/>
      <c r="D210" s="237" t="s">
        <v>279</v>
      </c>
      <c r="E210" s="199"/>
      <c r="F210" s="198"/>
      <c r="G210" s="240"/>
      <c r="H210" s="315">
        <f>SUM(H211:H216)+H223+H224+H225+H226+H227+H228+H229+H230+H231+H232+H233+H234+H235+H236+H237+H238</f>
        <v>0</v>
      </c>
    </row>
    <row r="211" spans="1:8" ht="15">
      <c r="A211" s="251" t="s">
        <v>280</v>
      </c>
      <c r="B211" s="273" t="s">
        <v>10</v>
      </c>
      <c r="C211" s="41">
        <v>45262</v>
      </c>
      <c r="D211" s="280" t="s">
        <v>281</v>
      </c>
      <c r="E211" s="201" t="s">
        <v>122</v>
      </c>
      <c r="F211" s="281">
        <f>8*0.5*0.4*2</f>
        <v>3.2</v>
      </c>
      <c r="G211" s="225"/>
      <c r="H211" s="282"/>
    </row>
    <row r="212" spans="1:8" ht="12.75">
      <c r="A212" s="183"/>
      <c r="B212" s="258" t="s">
        <v>282</v>
      </c>
      <c r="C212" s="41" t="s">
        <v>283</v>
      </c>
      <c r="D212" s="59" t="s">
        <v>284</v>
      </c>
      <c r="E212" s="142"/>
      <c r="F212" s="83"/>
      <c r="G212" s="225"/>
      <c r="H212" s="192"/>
    </row>
    <row r="213" spans="1:8" ht="12.75">
      <c r="A213" s="183"/>
      <c r="B213" s="258"/>
      <c r="C213" s="192"/>
      <c r="D213" s="59" t="s">
        <v>285</v>
      </c>
      <c r="E213" s="142"/>
      <c r="F213" s="83"/>
      <c r="G213" s="225"/>
      <c r="H213" s="192"/>
    </row>
    <row r="214" spans="1:8" ht="12.75">
      <c r="A214" s="203"/>
      <c r="B214" s="217"/>
      <c r="C214" s="216"/>
      <c r="D214" s="256" t="s">
        <v>286</v>
      </c>
      <c r="E214" s="167"/>
      <c r="F214" s="228"/>
      <c r="G214" s="221"/>
      <c r="H214" s="216"/>
    </row>
    <row r="215" spans="1:8" ht="12.75">
      <c r="A215" s="183" t="s">
        <v>287</v>
      </c>
      <c r="B215" s="273" t="s">
        <v>10</v>
      </c>
      <c r="C215" s="41">
        <v>45233</v>
      </c>
      <c r="D215" s="59" t="s">
        <v>288</v>
      </c>
      <c r="E215" s="142" t="s">
        <v>32</v>
      </c>
      <c r="F215" s="83">
        <f>2*8</f>
        <v>16</v>
      </c>
      <c r="G215" s="230"/>
      <c r="H215" s="226"/>
    </row>
    <row r="216" spans="1:8" ht="13.5" thickBot="1">
      <c r="A216" s="278"/>
      <c r="B216" s="283" t="s">
        <v>289</v>
      </c>
      <c r="C216" s="144" t="s">
        <v>290</v>
      </c>
      <c r="D216" s="284" t="s">
        <v>291</v>
      </c>
      <c r="E216" s="175"/>
      <c r="F216" s="146"/>
      <c r="G216" s="285"/>
      <c r="H216" s="286"/>
    </row>
    <row r="218" spans="1:8" ht="12.75">
      <c r="A218" s="330" t="s">
        <v>0</v>
      </c>
      <c r="B218" s="330"/>
      <c r="C218" s="330"/>
      <c r="D218" s="330"/>
      <c r="E218" s="330"/>
      <c r="F218" s="330"/>
      <c r="G218" s="330"/>
      <c r="H218" s="330"/>
    </row>
    <row r="219" spans="1:8" ht="12.75">
      <c r="A219" s="329" t="s">
        <v>1</v>
      </c>
      <c r="B219" s="329"/>
      <c r="C219" s="329"/>
      <c r="D219" s="329"/>
      <c r="E219" s="329"/>
      <c r="F219" s="329"/>
      <c r="G219" s="329"/>
      <c r="H219" s="329"/>
    </row>
    <row r="220" spans="1:8" ht="13.5" thickBot="1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2" t="s">
        <v>2</v>
      </c>
      <c r="B221" s="3" t="s">
        <v>3</v>
      </c>
      <c r="C221" s="2" t="s">
        <v>4</v>
      </c>
      <c r="D221" s="4" t="s">
        <v>5</v>
      </c>
      <c r="E221" s="2" t="s">
        <v>6</v>
      </c>
      <c r="F221" s="2" t="s">
        <v>7</v>
      </c>
      <c r="G221" s="2" t="s">
        <v>8</v>
      </c>
      <c r="H221" s="5" t="s">
        <v>9</v>
      </c>
    </row>
    <row r="222" spans="1:8" ht="13.5" thickBot="1">
      <c r="A222" s="6"/>
      <c r="B222" s="7" t="s">
        <v>10</v>
      </c>
      <c r="C222" s="6" t="s">
        <v>11</v>
      </c>
      <c r="D222" s="179"/>
      <c r="E222" s="6" t="s">
        <v>12</v>
      </c>
      <c r="F222" s="6"/>
      <c r="G222" s="6" t="s">
        <v>13</v>
      </c>
      <c r="H222" s="180"/>
    </row>
    <row r="223" spans="1:8" ht="12.75">
      <c r="A223" s="251" t="s">
        <v>292</v>
      </c>
      <c r="B223" s="273" t="s">
        <v>10</v>
      </c>
      <c r="C223" s="41">
        <v>45233</v>
      </c>
      <c r="D223" s="35" t="s">
        <v>293</v>
      </c>
      <c r="E223" s="103" t="s">
        <v>79</v>
      </c>
      <c r="F223" s="281">
        <v>9</v>
      </c>
      <c r="G223" s="230"/>
      <c r="H223" s="282"/>
    </row>
    <row r="224" spans="1:8" ht="12.75">
      <c r="A224" s="185"/>
      <c r="B224" s="40" t="s">
        <v>294</v>
      </c>
      <c r="C224" s="41" t="s">
        <v>295</v>
      </c>
      <c r="D224" s="35" t="s">
        <v>296</v>
      </c>
      <c r="E224" s="83"/>
      <c r="F224" s="83"/>
      <c r="G224" s="38"/>
      <c r="H224" s="48"/>
    </row>
    <row r="225" spans="1:8" ht="12.75">
      <c r="A225" s="187"/>
      <c r="B225" s="287"/>
      <c r="C225" s="27"/>
      <c r="D225" s="46" t="s">
        <v>297</v>
      </c>
      <c r="E225" s="85"/>
      <c r="F225" s="85"/>
      <c r="G225" s="205"/>
      <c r="H225" s="25"/>
    </row>
    <row r="226" spans="1:8" ht="12.75">
      <c r="A226" s="32" t="s">
        <v>298</v>
      </c>
      <c r="B226" s="96" t="s">
        <v>10</v>
      </c>
      <c r="C226" s="41">
        <v>45233</v>
      </c>
      <c r="D226" s="168" t="s">
        <v>299</v>
      </c>
      <c r="E226" s="142" t="s">
        <v>79</v>
      </c>
      <c r="F226" s="83">
        <v>2</v>
      </c>
      <c r="G226" s="53"/>
      <c r="H226" s="48"/>
    </row>
    <row r="227" spans="1:8" ht="12.75">
      <c r="A227" s="25"/>
      <c r="B227" s="26" t="s">
        <v>300</v>
      </c>
      <c r="C227" s="27" t="s">
        <v>89</v>
      </c>
      <c r="D227" s="288" t="s">
        <v>301</v>
      </c>
      <c r="E227" s="85"/>
      <c r="F227" s="85"/>
      <c r="G227" s="30"/>
      <c r="H227" s="25"/>
    </row>
    <row r="228" spans="1:8" ht="12.75">
      <c r="A228" s="32" t="s">
        <v>302</v>
      </c>
      <c r="B228" s="96" t="s">
        <v>10</v>
      </c>
      <c r="C228" s="41">
        <v>45233</v>
      </c>
      <c r="D228" s="168" t="s">
        <v>303</v>
      </c>
      <c r="E228" s="142" t="s">
        <v>79</v>
      </c>
      <c r="F228" s="83">
        <v>7</v>
      </c>
      <c r="G228" s="53"/>
      <c r="H228" s="48"/>
    </row>
    <row r="229" spans="1:8" ht="23.25">
      <c r="A229" s="25"/>
      <c r="B229" s="26" t="s">
        <v>300</v>
      </c>
      <c r="C229" s="27" t="s">
        <v>89</v>
      </c>
      <c r="D229" s="328" t="s">
        <v>346</v>
      </c>
      <c r="E229" s="85"/>
      <c r="F229" s="85"/>
      <c r="G229" s="30"/>
      <c r="H229" s="25"/>
    </row>
    <row r="230" spans="1:8" ht="12.75">
      <c r="A230" s="32" t="s">
        <v>304</v>
      </c>
      <c r="B230" s="96" t="s">
        <v>10</v>
      </c>
      <c r="C230" s="41">
        <v>45233</v>
      </c>
      <c r="D230" s="168" t="s">
        <v>305</v>
      </c>
      <c r="E230" s="142" t="s">
        <v>79</v>
      </c>
      <c r="F230" s="83">
        <v>4</v>
      </c>
      <c r="G230" s="53"/>
      <c r="H230" s="48"/>
    </row>
    <row r="231" spans="1:8" ht="12.75">
      <c r="A231" s="25"/>
      <c r="B231" s="26" t="s">
        <v>300</v>
      </c>
      <c r="C231" s="27" t="s">
        <v>89</v>
      </c>
      <c r="D231" s="288" t="s">
        <v>306</v>
      </c>
      <c r="E231" s="85"/>
      <c r="F231" s="85"/>
      <c r="G231" s="30"/>
      <c r="H231" s="25"/>
    </row>
    <row r="232" spans="1:8" ht="15">
      <c r="A232" s="32" t="s">
        <v>307</v>
      </c>
      <c r="B232" s="96" t="s">
        <v>10</v>
      </c>
      <c r="C232" s="41">
        <v>45233</v>
      </c>
      <c r="D232" s="257" t="s">
        <v>308</v>
      </c>
      <c r="E232" s="42" t="s">
        <v>23</v>
      </c>
      <c r="F232" s="126">
        <v>119.04</v>
      </c>
      <c r="G232" s="38"/>
      <c r="H232" s="39"/>
    </row>
    <row r="233" spans="1:8" ht="12.75">
      <c r="A233" s="61"/>
      <c r="B233" s="50" t="s">
        <v>309</v>
      </c>
      <c r="C233" s="27" t="s">
        <v>89</v>
      </c>
      <c r="D233" s="79" t="s">
        <v>310</v>
      </c>
      <c r="E233" s="107"/>
      <c r="F233" s="228"/>
      <c r="G233" s="205"/>
      <c r="H233" s="31"/>
    </row>
    <row r="234" spans="1:8" ht="15">
      <c r="A234" s="32" t="s">
        <v>311</v>
      </c>
      <c r="B234" s="96" t="s">
        <v>10</v>
      </c>
      <c r="C234" s="41">
        <v>45233</v>
      </c>
      <c r="D234" s="257" t="s">
        <v>308</v>
      </c>
      <c r="E234" s="36" t="s">
        <v>23</v>
      </c>
      <c r="F234" s="137">
        <v>173.29</v>
      </c>
      <c r="G234" s="38"/>
      <c r="H234" s="39"/>
    </row>
    <row r="235" spans="1:8" ht="12.75">
      <c r="A235" s="61"/>
      <c r="B235" s="50" t="s">
        <v>312</v>
      </c>
      <c r="C235" s="27" t="s">
        <v>89</v>
      </c>
      <c r="D235" s="79" t="s">
        <v>313</v>
      </c>
      <c r="E235" s="107"/>
      <c r="F235" s="228"/>
      <c r="G235" s="205"/>
      <c r="H235" s="31"/>
    </row>
    <row r="236" spans="1:8" ht="15">
      <c r="A236" s="32" t="s">
        <v>314</v>
      </c>
      <c r="B236" s="96" t="s">
        <v>10</v>
      </c>
      <c r="C236" s="41">
        <v>45230</v>
      </c>
      <c r="D236" s="206" t="s">
        <v>308</v>
      </c>
      <c r="E236" s="42" t="s">
        <v>23</v>
      </c>
      <c r="F236" s="325">
        <v>6.57</v>
      </c>
      <c r="G236" s="38"/>
      <c r="H236" s="39"/>
    </row>
    <row r="237" spans="1:8" ht="12.75">
      <c r="A237" s="48"/>
      <c r="B237" s="152" t="s">
        <v>315</v>
      </c>
      <c r="C237" s="41" t="s">
        <v>19</v>
      </c>
      <c r="D237" s="206" t="s">
        <v>316</v>
      </c>
      <c r="E237" s="42"/>
      <c r="F237" s="131"/>
      <c r="G237" s="53"/>
      <c r="H237" s="39"/>
    </row>
    <row r="238" spans="1:8" ht="13.5" thickBot="1">
      <c r="A238" s="87"/>
      <c r="B238" s="152"/>
      <c r="C238" s="41"/>
      <c r="D238" s="289" t="s">
        <v>317</v>
      </c>
      <c r="E238" s="290"/>
      <c r="F238" s="291"/>
      <c r="G238" s="53"/>
      <c r="H238" s="247"/>
    </row>
    <row r="239" spans="1:8" ht="13.5" thickBot="1">
      <c r="A239" s="316"/>
      <c r="B239" s="317"/>
      <c r="C239" s="318"/>
      <c r="D239" s="237" t="s">
        <v>318</v>
      </c>
      <c r="E239" s="119"/>
      <c r="F239" s="119"/>
      <c r="G239" s="240"/>
      <c r="H239" s="314">
        <f>SUM(H240:H255)</f>
        <v>0</v>
      </c>
    </row>
    <row r="240" spans="1:8" ht="12.75">
      <c r="A240" s="251" t="s">
        <v>319</v>
      </c>
      <c r="B240" s="292" t="s">
        <v>10</v>
      </c>
      <c r="C240" s="242">
        <v>45233</v>
      </c>
      <c r="D240" s="293" t="s">
        <v>320</v>
      </c>
      <c r="E240" s="103" t="s">
        <v>79</v>
      </c>
      <c r="F240" s="123">
        <v>1</v>
      </c>
      <c r="G240" s="294"/>
      <c r="H240" s="295"/>
    </row>
    <row r="241" spans="1:8" ht="12.75">
      <c r="A241" s="203"/>
      <c r="B241" s="188"/>
      <c r="C241" s="191" t="s">
        <v>321</v>
      </c>
      <c r="D241" s="79" t="s">
        <v>322</v>
      </c>
      <c r="E241" s="29"/>
      <c r="F241" s="296"/>
      <c r="G241" s="297"/>
      <c r="H241" s="298"/>
    </row>
    <row r="242" spans="1:8" ht="12.75">
      <c r="A242" s="183" t="s">
        <v>323</v>
      </c>
      <c r="B242" s="66" t="s">
        <v>10</v>
      </c>
      <c r="C242" s="67">
        <v>45230</v>
      </c>
      <c r="D242" s="35" t="s">
        <v>324</v>
      </c>
      <c r="E242" s="42" t="s">
        <v>79</v>
      </c>
      <c r="F242" s="126">
        <v>1</v>
      </c>
      <c r="G242" s="23"/>
      <c r="H242" s="299"/>
    </row>
    <row r="243" spans="1:8" ht="12.75">
      <c r="A243" s="183"/>
      <c r="B243" s="72" t="s">
        <v>63</v>
      </c>
      <c r="C243" s="67" t="s">
        <v>19</v>
      </c>
      <c r="D243" s="326" t="s">
        <v>325</v>
      </c>
      <c r="E243" s="52"/>
      <c r="F243" s="300"/>
      <c r="G243" s="23"/>
      <c r="H243" s="299"/>
    </row>
    <row r="244" spans="1:8" ht="26.25">
      <c r="A244" s="183"/>
      <c r="B244" s="186"/>
      <c r="C244" s="209"/>
      <c r="D244" s="327" t="s">
        <v>345</v>
      </c>
      <c r="E244" s="83"/>
      <c r="F244" s="300"/>
      <c r="G244" s="23"/>
      <c r="H244" s="299"/>
    </row>
    <row r="245" spans="1:8" ht="12.75">
      <c r="A245" s="203"/>
      <c r="B245" s="188"/>
      <c r="C245" s="191"/>
      <c r="D245" s="79" t="s">
        <v>326</v>
      </c>
      <c r="E245" s="29"/>
      <c r="F245" s="296"/>
      <c r="G245" s="297"/>
      <c r="H245" s="298"/>
    </row>
    <row r="246" spans="1:8" ht="12.75">
      <c r="A246" s="183" t="s">
        <v>327</v>
      </c>
      <c r="B246" s="66" t="s">
        <v>10</v>
      </c>
      <c r="C246" s="67">
        <v>45230</v>
      </c>
      <c r="D246" s="257" t="s">
        <v>328</v>
      </c>
      <c r="E246" s="42" t="s">
        <v>79</v>
      </c>
      <c r="F246" s="126">
        <v>2</v>
      </c>
      <c r="G246" s="138"/>
      <c r="H246" s="299"/>
    </row>
    <row r="247" spans="1:8" ht="12.75">
      <c r="A247" s="203"/>
      <c r="B247" s="77" t="s">
        <v>329</v>
      </c>
      <c r="C247" s="301" t="s">
        <v>19</v>
      </c>
      <c r="D247" s="79" t="s">
        <v>330</v>
      </c>
      <c r="E247" s="29"/>
      <c r="F247" s="296"/>
      <c r="G247" s="297"/>
      <c r="H247" s="298"/>
    </row>
    <row r="248" spans="1:8" ht="12.75">
      <c r="A248" s="183" t="s">
        <v>331</v>
      </c>
      <c r="B248" s="66" t="s">
        <v>10</v>
      </c>
      <c r="C248" s="67">
        <v>45230</v>
      </c>
      <c r="D248" s="257" t="s">
        <v>332</v>
      </c>
      <c r="E248" s="42" t="s">
        <v>333</v>
      </c>
      <c r="F248" s="126">
        <v>4</v>
      </c>
      <c r="G248" s="138"/>
      <c r="H248" s="299"/>
    </row>
    <row r="249" spans="1:8" ht="12.75">
      <c r="A249" s="203"/>
      <c r="B249" s="77" t="s">
        <v>329</v>
      </c>
      <c r="C249" s="301" t="s">
        <v>19</v>
      </c>
      <c r="D249" s="150"/>
      <c r="E249" s="29"/>
      <c r="F249" s="296"/>
      <c r="G249" s="297"/>
      <c r="H249" s="298"/>
    </row>
    <row r="250" spans="1:8" ht="15">
      <c r="A250" s="183" t="s">
        <v>334</v>
      </c>
      <c r="B250" s="96" t="s">
        <v>10</v>
      </c>
      <c r="C250" s="41">
        <v>45233</v>
      </c>
      <c r="D250" s="257" t="s">
        <v>335</v>
      </c>
      <c r="E250" s="42" t="s">
        <v>23</v>
      </c>
      <c r="F250" s="126">
        <f>18*5*4+12*5*5</f>
        <v>660</v>
      </c>
      <c r="G250" s="138"/>
      <c r="H250" s="299"/>
    </row>
    <row r="251" spans="1:8" ht="12.75">
      <c r="A251" s="183"/>
      <c r="B251" s="40" t="s">
        <v>336</v>
      </c>
      <c r="C251" s="41" t="s">
        <v>89</v>
      </c>
      <c r="D251" s="35" t="s">
        <v>337</v>
      </c>
      <c r="E251" s="52"/>
      <c r="F251" s="126"/>
      <c r="G251" s="23"/>
      <c r="H251" s="299"/>
    </row>
    <row r="252" spans="1:8" ht="12.75">
      <c r="A252" s="183"/>
      <c r="B252" s="186"/>
      <c r="C252" s="209"/>
      <c r="D252" s="35" t="s">
        <v>338</v>
      </c>
      <c r="E252" s="52"/>
      <c r="F252" s="126"/>
      <c r="G252" s="23"/>
      <c r="H252" s="299"/>
    </row>
    <row r="253" spans="1:8" ht="12.75">
      <c r="A253" s="203"/>
      <c r="B253" s="188"/>
      <c r="C253" s="191"/>
      <c r="D253" s="79" t="s">
        <v>339</v>
      </c>
      <c r="E253" s="29"/>
      <c r="F253" s="296"/>
      <c r="G253" s="297"/>
      <c r="H253" s="298"/>
    </row>
    <row r="254" spans="1:8" ht="12.75">
      <c r="A254" s="183" t="s">
        <v>340</v>
      </c>
      <c r="B254" s="96" t="s">
        <v>10</v>
      </c>
      <c r="C254" s="41">
        <v>45100</v>
      </c>
      <c r="D254" s="257" t="s">
        <v>16</v>
      </c>
      <c r="E254" s="49" t="s">
        <v>17</v>
      </c>
      <c r="F254" s="324">
        <v>2.507</v>
      </c>
      <c r="G254" s="23"/>
      <c r="H254" s="299"/>
    </row>
    <row r="255" spans="1:8" ht="13.5" thickBot="1">
      <c r="A255" s="302"/>
      <c r="B255" s="26" t="s">
        <v>18</v>
      </c>
      <c r="C255" s="144" t="s">
        <v>19</v>
      </c>
      <c r="D255" s="79" t="s">
        <v>341</v>
      </c>
      <c r="E255" s="91"/>
      <c r="F255" s="146"/>
      <c r="G255" s="303"/>
      <c r="H255" s="304"/>
    </row>
    <row r="256" spans="1:8" ht="13.5" thickBot="1">
      <c r="A256" s="305" t="s">
        <v>342</v>
      </c>
      <c r="B256" s="306"/>
      <c r="C256" s="307"/>
      <c r="D256" s="307"/>
      <c r="E256" s="307"/>
      <c r="F256" s="307"/>
      <c r="G256" s="307"/>
      <c r="H256" s="308"/>
    </row>
    <row r="257" spans="1:8" ht="13.5" thickBot="1">
      <c r="A257" s="305" t="s">
        <v>343</v>
      </c>
      <c r="B257" s="306"/>
      <c r="C257" s="307"/>
      <c r="D257" s="307"/>
      <c r="E257" s="92"/>
      <c r="F257" s="92"/>
      <c r="G257" s="92"/>
      <c r="H257" s="308"/>
    </row>
    <row r="258" spans="1:8" ht="13.5" thickBot="1">
      <c r="A258" s="309" t="s">
        <v>344</v>
      </c>
      <c r="B258" s="310"/>
      <c r="C258" s="92"/>
      <c r="D258" s="92"/>
      <c r="E258" s="92"/>
      <c r="F258" s="92"/>
      <c r="G258" s="92"/>
      <c r="H258" s="311"/>
    </row>
  </sheetData>
  <mergeCells count="12">
    <mergeCell ref="A2:H2"/>
    <mergeCell ref="A3:H3"/>
    <mergeCell ref="A56:H56"/>
    <mergeCell ref="A57:H57"/>
    <mergeCell ref="A166:H166"/>
    <mergeCell ref="A218:H218"/>
    <mergeCell ref="A219:H219"/>
    <mergeCell ref="C87:G87"/>
    <mergeCell ref="A109:H109"/>
    <mergeCell ref="A111:H111"/>
    <mergeCell ref="A112:H112"/>
    <mergeCell ref="A165:H165"/>
  </mergeCells>
  <printOptions/>
  <pageMargins left="0.75" right="0.75" top="1" bottom="1" header="0.5" footer="0.5"/>
  <pageSetup horizontalDpi="600" verticalDpi="600" orientation="portrait" paperSize="9" scale="94" r:id="rId1"/>
  <rowBreaks count="4" manualBreakCount="4">
    <brk id="54" max="255" man="1"/>
    <brk id="108" max="255" man="1"/>
    <brk id="162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WŁOSZCZOWA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2016-03-01T10:42:58Z</cp:lastPrinted>
  <dcterms:created xsi:type="dcterms:W3CDTF">2016-02-17T10:55:43Z</dcterms:created>
  <dcterms:modified xsi:type="dcterms:W3CDTF">2016-03-02T14:13:06Z</dcterms:modified>
  <cp:category/>
  <cp:version/>
  <cp:contentType/>
  <cp:contentStatus/>
</cp:coreProperties>
</file>